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3"/>
  </bookViews>
  <sheets>
    <sheet name="J1Découverte" sheetId="1" r:id="rId1"/>
    <sheet name="J1Initiation" sheetId="2" r:id="rId2"/>
    <sheet name="J1Novice" sheetId="3" r:id="rId3"/>
    <sheet name="J1Open" sheetId="4" r:id="rId4"/>
  </sheets>
  <externalReferences>
    <externalReference r:id="rId7"/>
    <externalReference r:id="rId8"/>
  </externalReferences>
  <definedNames>
    <definedName name="Dec_Moyenne">'J1Découverte'!$R$5</definedName>
    <definedName name="Dec_Num">'J1Découverte'!$A$5</definedName>
    <definedName name="Dec_Ordre">'J1Découverte'!$B$5</definedName>
    <definedName name="Dec_Rang">'J1Découverte'!$T$5</definedName>
    <definedName name="_xlnm.Print_Titles" localSheetId="0">'J1Découverte'!$1:$3</definedName>
    <definedName name="_xlnm.Print_Titles" localSheetId="1">'J1Initiation'!$1:$3</definedName>
    <definedName name="Ini_Moyenne">'J1Initiation'!$R$6</definedName>
    <definedName name="Ini_Num">'J1Initiation'!$A$6</definedName>
    <definedName name="Ini_Ordre">'J1Initiation'!$B$6</definedName>
    <definedName name="Ini_Rang">'J1Initiation'!$T$6</definedName>
    <definedName name="Nov_Moyenne">'J1Novice'!$R$6</definedName>
    <definedName name="Nov_Num">'J1Novice'!$A$6</definedName>
    <definedName name="Nov_Ordre">'J1Novice'!$B$6</definedName>
    <definedName name="Nov_Rang">'J1Novice'!$T$6</definedName>
    <definedName name="Op_Moyenne">'J1Open'!$R$5</definedName>
    <definedName name="Op_Num">'J1Open'!$A$5</definedName>
    <definedName name="Op_Ordre">'J1Open'!$B$5</definedName>
    <definedName name="Op_Rang">'J1Open'!$T$5</definedName>
    <definedName name="Plage_J1Découverte">'J1Découverte'!$A$5:$T$25</definedName>
    <definedName name="Plage_J1Découverte_Moyenne">'J1Découverte'!$R$5:$R$25</definedName>
    <definedName name="Plage_J1Découverte_Num">'J1Découverte'!$A$5:$A$25</definedName>
    <definedName name="Plage_J1Découverte_Ordre">'J1Découverte'!$B$5:$B$25</definedName>
    <definedName name="Plage_J1Découverte_Rang">'J1Découverte'!$T$5:$T$25</definedName>
    <definedName name="Plage_J1Initiation">'J1Initiation'!$A$6:$T$34</definedName>
    <definedName name="Plage_J1Initiation_Moyenne">'J1Initiation'!$R$6:$R$34</definedName>
    <definedName name="Plage_J1Initiation_Num">'J1Initiation'!$A$6:$A$34</definedName>
    <definedName name="Plage_J1Initiation_Ordre">'J1Initiation'!$B$6:$B$34</definedName>
    <definedName name="Plage_J1Initiation_Rang">'J1Initiation'!$T$6:$T$34</definedName>
    <definedName name="Plage_J1Novice">'J1Novice'!$A$6:$T$17</definedName>
    <definedName name="Plage_J1Novice_Moyenne">'J1Novice'!$R$6:$R$17</definedName>
    <definedName name="Plage_J1Novice_Num">'J1Novice'!$A$6:$A$17</definedName>
    <definedName name="Plage_J1Novice_Ordre">'J1Novice'!$B$6:$B$17</definedName>
    <definedName name="Plage_J1Novice_Rang">'J1Novice'!$T$6:$T$17</definedName>
    <definedName name="Plage_J1Open">'J1Open'!$A$5:$T$13</definedName>
    <definedName name="Plage_J1Open_Moyenne">'J1Open'!$R$5:$R$13</definedName>
    <definedName name="Plage_J1Open_Num">'J1Open'!$A$5:$A$13</definedName>
    <definedName name="Plage_J1Open_Ordre">'J1Open'!$B$5:$B$13</definedName>
    <definedName name="Plage_J1Open_Rang">'J1Open'!$T$5:$T$13</definedName>
    <definedName name="_xlnm.Print_Area" localSheetId="0">'J1Découverte'!$A$1:$T$32</definedName>
    <definedName name="_xlnm.Print_Area" localSheetId="1">'J1Initiation'!$A$1:$T$35</definedName>
    <definedName name="_xlnm.Print_Area" localSheetId="2">'J1Novice'!$A$1:$T$20</definedName>
    <definedName name="_xlnm.Print_Area" localSheetId="3">'J1Open'!$A$1:$T$14</definedName>
  </definedNames>
  <calcPr fullCalcOnLoad="1"/>
</workbook>
</file>

<file path=xl/sharedStrings.xml><?xml version="1.0" encoding="utf-8"?>
<sst xmlns="http://schemas.openxmlformats.org/spreadsheetml/2006/main" count="168" uniqueCount="81">
  <si>
    <t>Chien</t>
  </si>
  <si>
    <t>Conducteur</t>
  </si>
  <si>
    <t>test 1</t>
  </si>
  <si>
    <t>test 2</t>
  </si>
  <si>
    <t>test 3</t>
  </si>
  <si>
    <t>test 4</t>
  </si>
  <si>
    <t>test 5</t>
  </si>
  <si>
    <t>R</t>
  </si>
  <si>
    <t>Rang</t>
  </si>
  <si>
    <t>Total</t>
  </si>
  <si>
    <t>Moyenne</t>
  </si>
  <si>
    <t>Classemt</t>
  </si>
  <si>
    <t>nombre de chiens</t>
  </si>
  <si>
    <t>NOVICE</t>
  </si>
  <si>
    <t>OPEN</t>
  </si>
  <si>
    <t>Description test</t>
  </si>
  <si>
    <t>Juge</t>
  </si>
  <si>
    <t>M/F</t>
  </si>
  <si>
    <t>nombre de zéros</t>
  </si>
  <si>
    <t>max</t>
  </si>
  <si>
    <t>min</t>
  </si>
  <si>
    <t>écart type</t>
  </si>
  <si>
    <t>moyenne</t>
  </si>
  <si>
    <t>/10 ou /20</t>
  </si>
  <si>
    <t>N°</t>
  </si>
  <si>
    <t>Ordre</t>
  </si>
  <si>
    <t>Vérifiez les macros si insertion ou suppression colonne(s), ligne(s)!</t>
  </si>
  <si>
    <t>totaux</t>
  </si>
  <si>
    <t>Juges</t>
  </si>
  <si>
    <t>J L MARTIN</t>
  </si>
  <si>
    <t>Ch. CHAMBRE</t>
  </si>
  <si>
    <t>D. DHENNIN</t>
  </si>
  <si>
    <t>Rubywood Gentleman Foxson</t>
  </si>
  <si>
    <t>M</t>
  </si>
  <si>
    <t>Isabelle Benedetti</t>
  </si>
  <si>
    <t>Ivana de la Foret du Knanou</t>
  </si>
  <si>
    <t>Gilbert Rault</t>
  </si>
  <si>
    <t>Sandrine Mawart</t>
  </si>
  <si>
    <t>Frederic Moroni</t>
  </si>
  <si>
    <t>F</t>
  </si>
  <si>
    <t>Danielle Russe</t>
  </si>
  <si>
    <t>Marking</t>
  </si>
  <si>
    <t>Steady</t>
  </si>
  <si>
    <t>j1 Decouverte</t>
  </si>
  <si>
    <t>LAB</t>
  </si>
  <si>
    <t>GOL</t>
  </si>
  <si>
    <t>Sea'nLand Heaven and Hell</t>
  </si>
  <si>
    <t>CH</t>
  </si>
  <si>
    <t>Maya du Plateau des Abeilles</t>
  </si>
  <si>
    <t>Anne Catherine Dumont</t>
  </si>
  <si>
    <t>Assis</t>
  </si>
  <si>
    <t>Rappel</t>
  </si>
  <si>
    <t>Travail de recherche</t>
  </si>
  <si>
    <t>Travail de l'en avant</t>
  </si>
  <si>
    <t>Travail de mémoire</t>
  </si>
  <si>
    <t>Travail du rapport perdu</t>
  </si>
  <si>
    <t>Marche au pied. La connexion</t>
  </si>
  <si>
    <t>Travail de la l'attention</t>
  </si>
  <si>
    <t>Little Doll off Newfoundland Coast</t>
  </si>
  <si>
    <t>Didier Dhennin</t>
  </si>
  <si>
    <t>Christophe Chambre</t>
  </si>
  <si>
    <t>Laurent Genoux</t>
  </si>
  <si>
    <t>JL martin</t>
  </si>
  <si>
    <t>Clémence Louis</t>
  </si>
  <si>
    <t>j1 Initiation</t>
  </si>
  <si>
    <t>Clemence LOUIS</t>
  </si>
  <si>
    <t>Christophe CHAMBRE</t>
  </si>
  <si>
    <t>Didier DHENNIN</t>
  </si>
  <si>
    <t>Laurent GENOUX</t>
  </si>
  <si>
    <t>JL. MARTIN</t>
  </si>
  <si>
    <t>Marking et retour sur zone</t>
  </si>
  <si>
    <t>Marking avec saut diversion au retour</t>
  </si>
  <si>
    <t>Travail à l'eau traversée gué</t>
  </si>
  <si>
    <t>Marche aux pieds + 2 mémoires</t>
  </si>
  <si>
    <t>Double marking sur même ligne 1er tombé plus proche</t>
  </si>
  <si>
    <t>Marking +blind</t>
  </si>
  <si>
    <t>Marking + blind</t>
  </si>
  <si>
    <t>Blind + div</t>
  </si>
  <si>
    <t>2 aveugles</t>
  </si>
  <si>
    <t>1 aveugle + 1 marking</t>
  </si>
  <si>
    <t>1 aveugle + diversion lapin + marking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</si>
</sst>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_-* #,##0\ &quot;€&quot;_-;\-* #,##0\ &quot;€&quot;_-;_-* &quot;-&quot;??\ &quot;€&quot;_-;_-@_-"/>
    <numFmt numFmtId="175" formatCode="dd/mm/yy"/>
  </numFmts>
  <fonts count="4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2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32" borderId="15" xfId="0" applyFill="1" applyBorder="1" applyAlignment="1">
      <alignment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b val="0"/>
        <i val="0"/>
        <strike val="0"/>
        <color auto="1"/>
      </font>
      <fill>
        <patternFill>
          <bgColor indexed="42"/>
        </patternFill>
      </fill>
    </dxf>
    <dxf>
      <font>
        <b val="0"/>
        <i val="0"/>
        <strike val="0"/>
        <color auto="1"/>
      </font>
      <fill>
        <patternFill>
          <bgColor indexed="41"/>
        </patternFill>
      </fill>
    </dxf>
    <dxf>
      <font>
        <b val="0"/>
        <i val="0"/>
        <strike val="0"/>
        <color auto="1"/>
      </font>
      <fill>
        <patternFill>
          <bgColor indexed="43"/>
        </patternFill>
      </fill>
    </dxf>
    <dxf>
      <font>
        <b val="0"/>
        <i val="0"/>
        <strike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0</xdr:row>
      <xdr:rowOff>95250</xdr:rowOff>
    </xdr:from>
    <xdr:ext cx="190500" cy="257175"/>
    <xdr:sp>
      <xdr:nvSpPr>
        <xdr:cNvPr id="1" name="ZoneTexte 1"/>
        <xdr:cNvSpPr txBox="1">
          <a:spLocks noChangeArrowheads="1"/>
        </xdr:cNvSpPr>
      </xdr:nvSpPr>
      <xdr:spPr>
        <a:xfrm>
          <a:off x="3086100" y="9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u\LOCALS~1\Temp\Users\Moi\Downloads\WT_VIGLAIN_2017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u\LOCALS~1\Temp\wt%20fontainebleau%20liste%20des%20chiens%20eng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WT"/>
    </sheetNames>
    <definedNames>
      <definedName name="Liste_Chiens_Engagés" refersTo="=ListeWT!$B$13:$W$100"/>
    </definedNames>
    <sheetDataSet>
      <sheetData sheetId="0">
        <row r="13">
          <cell r="B13" t="str">
            <v>Jour</v>
          </cell>
          <cell r="C13" t="str">
            <v>Catégorie</v>
          </cell>
          <cell r="D13" t="str">
            <v>Num</v>
          </cell>
          <cell r="E13" t="str">
            <v>Ordre passage</v>
          </cell>
          <cell r="F13" t="str">
            <v>Chien</v>
          </cell>
          <cell r="G13" t="str">
            <v>Naissance</v>
          </cell>
          <cell r="H13" t="str">
            <v>Race</v>
          </cell>
          <cell r="I13" t="str">
            <v>M/F</v>
          </cell>
          <cell r="J13" t="str">
            <v>n° LOF</v>
          </cell>
          <cell r="K13" t="str">
            <v>Puce ou Tatouage</v>
          </cell>
          <cell r="L13" t="str">
            <v>N° Carnet de travail</v>
          </cell>
          <cell r="M13" t="str">
            <v>Père</v>
          </cell>
          <cell r="N13" t="str">
            <v>Mère</v>
          </cell>
          <cell r="O13" t="str">
            <v>Conducteur</v>
          </cell>
          <cell r="P13" t="str">
            <v>Propriétaire</v>
          </cell>
          <cell r="Q13" t="str">
            <v>Adresse1</v>
          </cell>
          <cell r="R13" t="str">
            <v>Adresse2</v>
          </cell>
          <cell r="S13" t="str">
            <v>Code postal</v>
          </cell>
          <cell r="T13" t="str">
            <v>Ville</v>
          </cell>
          <cell r="U13" t="str">
            <v>Pays</v>
          </cell>
          <cell r="V13" t="str">
            <v>Mél</v>
          </cell>
          <cell r="W13" t="str">
            <v>Mob</v>
          </cell>
        </row>
        <row r="14">
          <cell r="B14" t="str">
            <v>j1</v>
          </cell>
          <cell r="C14" t="str">
            <v>Initiation</v>
          </cell>
          <cell r="D14">
            <v>15</v>
          </cell>
          <cell r="E14">
            <v>10</v>
          </cell>
          <cell r="F14" t="str">
            <v>Connivence Lolly Pop</v>
          </cell>
          <cell r="G14">
            <v>42206</v>
          </cell>
          <cell r="H14" t="str">
            <v>LABRADOR</v>
          </cell>
          <cell r="I14" t="str">
            <v>F</v>
          </cell>
          <cell r="J14" t="str">
            <v>242235/</v>
          </cell>
          <cell r="K14">
            <v>250269810649760</v>
          </cell>
          <cell r="L14">
            <v>66969</v>
          </cell>
          <cell r="O14" t="str">
            <v>Anne THOMAS</v>
          </cell>
          <cell r="P14" t="str">
            <v>Anne THOMAS</v>
          </cell>
        </row>
        <row r="15">
          <cell r="B15" t="str">
            <v>j1</v>
          </cell>
          <cell r="C15" t="str">
            <v>Initiation</v>
          </cell>
          <cell r="D15">
            <v>16</v>
          </cell>
          <cell r="E15">
            <v>19</v>
          </cell>
          <cell r="F15" t="str">
            <v>Match des Ormeaux de Villebeton</v>
          </cell>
          <cell r="G15">
            <v>42549</v>
          </cell>
          <cell r="H15" t="str">
            <v>LABRADOR</v>
          </cell>
          <cell r="I15" t="str">
            <v>M</v>
          </cell>
          <cell r="J15" t="str">
            <v>249332/0</v>
          </cell>
          <cell r="K15">
            <v>250269802696899</v>
          </cell>
          <cell r="M15" t="str">
            <v>Intox</v>
          </cell>
          <cell r="N15" t="str">
            <v>GUINESS DES ORMEAUX DE VILLEBETON</v>
          </cell>
          <cell r="O15" t="str">
            <v>Anne VANDROMME</v>
          </cell>
          <cell r="P15" t="str">
            <v>Anne VANDROMME</v>
          </cell>
        </row>
        <row r="16">
          <cell r="B16" t="str">
            <v>j1</v>
          </cell>
          <cell r="C16" t="str">
            <v>Initiation</v>
          </cell>
          <cell r="D16">
            <v>12</v>
          </cell>
          <cell r="E16">
            <v>18</v>
          </cell>
          <cell r="F16" t="str">
            <v>Lightning Lune Dyana Lys</v>
          </cell>
          <cell r="G16">
            <v>42254</v>
          </cell>
          <cell r="H16" t="str">
            <v>LABRADOR</v>
          </cell>
          <cell r="I16" t="str">
            <v>F</v>
          </cell>
          <cell r="J16">
            <v>246455</v>
          </cell>
          <cell r="K16">
            <v>250268712281642</v>
          </cell>
          <cell r="M16" t="str">
            <v>URANUS VOM FICHTENHORST</v>
          </cell>
          <cell r="N16" t="str">
            <v>DINKY TOY DE L'ETANG DE LA THIELLERIE</v>
          </cell>
          <cell r="O16" t="str">
            <v>Camille LANOË</v>
          </cell>
          <cell r="P16" t="str">
            <v>Camille LANOË </v>
          </cell>
        </row>
        <row r="17">
          <cell r="B17" t="str">
            <v>j1</v>
          </cell>
          <cell r="C17" t="str">
            <v>Initiation</v>
          </cell>
          <cell r="D17">
            <v>17</v>
          </cell>
          <cell r="E17">
            <v>4</v>
          </cell>
          <cell r="F17" t="str">
            <v>Jun Of Sweet Eyes</v>
          </cell>
          <cell r="G17">
            <v>41894</v>
          </cell>
          <cell r="H17" t="str">
            <v>LABRADOR</v>
          </cell>
          <cell r="I17" t="str">
            <v>M</v>
          </cell>
          <cell r="J17" t="str">
            <v>235969/0</v>
          </cell>
          <cell r="K17">
            <v>250269606331101</v>
          </cell>
          <cell r="L17">
            <v>66012</v>
          </cell>
          <cell r="M17" t="str">
            <v>Georges de la Tour Farmina</v>
          </cell>
          <cell r="N17" t="str">
            <v>SWEET DREAMS KOCIOKWIK</v>
          </cell>
          <cell r="O17" t="str">
            <v>Claudine RANGASSAMY</v>
          </cell>
          <cell r="P17" t="str">
            <v>Claudine RANGASSAMY</v>
          </cell>
        </row>
        <row r="18">
          <cell r="B18" t="str">
            <v>j1</v>
          </cell>
          <cell r="C18" t="str">
            <v>Initiation</v>
          </cell>
          <cell r="D18">
            <v>9</v>
          </cell>
          <cell r="E18">
            <v>12</v>
          </cell>
          <cell r="F18" t="str">
            <v>Mahodaya du Pays Sauvage</v>
          </cell>
          <cell r="G18">
            <v>42377</v>
          </cell>
          <cell r="H18" t="str">
            <v>GOLDEN</v>
          </cell>
          <cell r="I18" t="str">
            <v>M</v>
          </cell>
          <cell r="J18">
            <v>157327</v>
          </cell>
          <cell r="K18">
            <v>250268731544853</v>
          </cell>
          <cell r="M18" t="str">
            <v>Houston des Fields d'Est</v>
          </cell>
          <cell r="N18" t="str">
            <v>Ella Zahia du Pays Sauvage</v>
          </cell>
          <cell r="O18" t="str">
            <v>Estelle SUSPÈNE</v>
          </cell>
          <cell r="P18" t="str">
            <v>Estelle SUSPÈNE</v>
          </cell>
        </row>
        <row r="19">
          <cell r="B19" t="str">
            <v>j1</v>
          </cell>
          <cell r="C19" t="str">
            <v>Initiation</v>
          </cell>
          <cell r="D19">
            <v>8</v>
          </cell>
          <cell r="E19">
            <v>5</v>
          </cell>
          <cell r="F19" t="str">
            <v>Dyana Lys Lightning Speed "Moyz"</v>
          </cell>
          <cell r="G19">
            <v>42254</v>
          </cell>
          <cell r="H19" t="str">
            <v>LABRADOR</v>
          </cell>
          <cell r="I19" t="str">
            <v>M</v>
          </cell>
          <cell r="J19">
            <v>246453</v>
          </cell>
          <cell r="K19">
            <v>250268712281744</v>
          </cell>
          <cell r="M19" t="str">
            <v>IT FT.Ch Uranus Vom Fichtenhorst</v>
          </cell>
          <cell r="N19" t="str">
            <v>ChT.A Dinky Toy de l'étang de la Thiellerie</v>
          </cell>
          <cell r="O19" t="str">
            <v>Estelle VILLIER</v>
          </cell>
          <cell r="P19" t="str">
            <v>Estelle VILLIER</v>
          </cell>
        </row>
        <row r="20">
          <cell r="B20" t="str">
            <v>j1</v>
          </cell>
          <cell r="C20" t="str">
            <v>Initiation</v>
          </cell>
          <cell r="D20">
            <v>3</v>
          </cell>
          <cell r="E20">
            <v>9</v>
          </cell>
          <cell r="F20" t="str">
            <v>O'Flanagan Tout Feu Tout Flammes</v>
          </cell>
          <cell r="G20">
            <v>40981</v>
          </cell>
          <cell r="H20" t="str">
            <v>FLAT COATED</v>
          </cell>
          <cell r="I20" t="str">
            <v>M</v>
          </cell>
          <cell r="J20" t="str">
            <v>SE27834/2012</v>
          </cell>
          <cell r="K20">
            <v>752098100599348</v>
          </cell>
          <cell r="M20" t="str">
            <v>O'Flanagan Hall Truten</v>
          </cell>
          <cell r="N20" t="str">
            <v>O'Flanagan Falkst Alarm</v>
          </cell>
          <cell r="O20" t="str">
            <v>Florence FOURNIER</v>
          </cell>
          <cell r="P20" t="str">
            <v>Florence FOURNIER</v>
          </cell>
        </row>
        <row r="21">
          <cell r="B21" t="str">
            <v>j1</v>
          </cell>
          <cell r="C21" t="str">
            <v>Initiation</v>
          </cell>
          <cell r="D21">
            <v>10</v>
          </cell>
          <cell r="E21">
            <v>20</v>
          </cell>
          <cell r="F21" t="str">
            <v>Jade du Pays Sauvage</v>
          </cell>
          <cell r="G21">
            <v>41750</v>
          </cell>
          <cell r="H21" t="str">
            <v>GOLDEN</v>
          </cell>
          <cell r="I21" t="str">
            <v>F</v>
          </cell>
          <cell r="J21" t="str">
            <v>140559/19036</v>
          </cell>
          <cell r="K21">
            <v>250268731158443</v>
          </cell>
          <cell r="O21" t="str">
            <v>Gaëlle AUBAC</v>
          </cell>
          <cell r="P21" t="str">
            <v>Gaëlle AUBAC</v>
          </cell>
        </row>
        <row r="22">
          <cell r="B22" t="str">
            <v>j1</v>
          </cell>
          <cell r="C22" t="str">
            <v>Initiation</v>
          </cell>
          <cell r="D22">
            <v>7</v>
          </cell>
          <cell r="E22">
            <v>7</v>
          </cell>
          <cell r="F22" t="str">
            <v>Feathwood Mc Mowgli</v>
          </cell>
          <cell r="G22">
            <v>42467</v>
          </cell>
          <cell r="H22" t="str">
            <v>GOLDEN</v>
          </cell>
          <cell r="I22" t="str">
            <v>M</v>
          </cell>
          <cell r="J22" t="str">
            <v>159191/0</v>
          </cell>
          <cell r="K22">
            <v>250268731631964</v>
          </cell>
          <cell r="M22" t="str">
            <v>Lochnado Glorius Golden</v>
          </cell>
          <cell r="N22" t="str">
            <v>Kaliture Gra Go Deo</v>
          </cell>
          <cell r="O22" t="str">
            <v>Jacqueline BEAUMONT </v>
          </cell>
          <cell r="P22" t="str">
            <v>Jacqueline BEAUMONT</v>
          </cell>
        </row>
        <row r="23">
          <cell r="B23" t="str">
            <v>j1</v>
          </cell>
          <cell r="C23" t="str">
            <v>Initiation</v>
          </cell>
          <cell r="D23">
            <v>21</v>
          </cell>
          <cell r="E23">
            <v>15</v>
          </cell>
          <cell r="F23" t="str">
            <v>Ashury Irresistible</v>
          </cell>
          <cell r="G23">
            <v>41414</v>
          </cell>
          <cell r="H23" t="str">
            <v>GOLDEN</v>
          </cell>
          <cell r="I23" t="str">
            <v>F</v>
          </cell>
          <cell r="J23" t="str">
            <v>131578/17833</v>
          </cell>
          <cell r="K23">
            <v>250269604980281</v>
          </cell>
          <cell r="L23">
            <v>63862</v>
          </cell>
          <cell r="M23" t="str">
            <v>Ashbury Angel Heart</v>
          </cell>
          <cell r="N23" t="str">
            <v>Ashbury Deep Temptatioin</v>
          </cell>
          <cell r="O23" t="str">
            <v>Liz EUVRARD</v>
          </cell>
          <cell r="P23" t="str">
            <v>Liz EUVRARD</v>
          </cell>
        </row>
        <row r="24">
          <cell r="B24" t="str">
            <v>j1</v>
          </cell>
          <cell r="C24" t="str">
            <v>Initiation</v>
          </cell>
          <cell r="D24">
            <v>1</v>
          </cell>
          <cell r="E24">
            <v>2</v>
          </cell>
          <cell r="F24" t="str">
            <v>Jacomo By Beauregard Louvaneila</v>
          </cell>
          <cell r="G24">
            <v>41922</v>
          </cell>
          <cell r="H24" t="str">
            <v>LABRADOR</v>
          </cell>
          <cell r="I24" t="str">
            <v>M</v>
          </cell>
          <cell r="J24">
            <v>236608</v>
          </cell>
          <cell r="K24">
            <v>250269810593256</v>
          </cell>
          <cell r="L24">
            <v>66295</v>
          </cell>
          <cell r="M24" t="str">
            <v>BEAUREGARD DU BOIS DE L'ESCAMPETTE</v>
          </cell>
          <cell r="N24" t="str">
            <v>GABBY LOUVANEILA</v>
          </cell>
          <cell r="O24" t="str">
            <v>Marie-Laure CHANTELOUP</v>
          </cell>
          <cell r="P24" t="str">
            <v>Marie-Laure CHANTELOUP</v>
          </cell>
        </row>
        <row r="25">
          <cell r="B25" t="str">
            <v>j1</v>
          </cell>
          <cell r="C25" t="str">
            <v>Initiation</v>
          </cell>
          <cell r="D25">
            <v>19</v>
          </cell>
          <cell r="E25">
            <v>8</v>
          </cell>
          <cell r="F25" t="str">
            <v>Masters of Water Last Edition</v>
          </cell>
          <cell r="G25">
            <v>42133</v>
          </cell>
          <cell r="H25" t="str">
            <v>LABRADOR</v>
          </cell>
          <cell r="I25" t="str">
            <v>M</v>
          </cell>
          <cell r="J25">
            <v>252209</v>
          </cell>
          <cell r="K25">
            <v>250268731460691</v>
          </cell>
          <cell r="M25" t="str">
            <v>MOW Hummer</v>
          </cell>
          <cell r="N25" t="str">
            <v>IZYSANDEVIL DES FIELDS DE MAUNY</v>
          </cell>
          <cell r="O25" t="str">
            <v>Marjorie ROUGANIOU</v>
          </cell>
          <cell r="P25" t="str">
            <v>Marjorie ROUGANIOU</v>
          </cell>
        </row>
        <row r="26">
          <cell r="B26" t="str">
            <v>j1</v>
          </cell>
          <cell r="C26" t="str">
            <v>Initiation</v>
          </cell>
          <cell r="D26">
            <v>6</v>
          </cell>
          <cell r="E26">
            <v>1</v>
          </cell>
          <cell r="F26" t="str">
            <v>Sedgegrass Holly Golightky</v>
          </cell>
          <cell r="G26">
            <v>41647</v>
          </cell>
          <cell r="H26" t="str">
            <v>CHESAPEAKE BAY</v>
          </cell>
          <cell r="I26" t="str">
            <v>F</v>
          </cell>
          <cell r="J26" t="str">
            <v>DRC-B 140966</v>
          </cell>
          <cell r="K26">
            <v>276098104831340</v>
          </cell>
          <cell r="L26">
            <v>65371</v>
          </cell>
          <cell r="M26" t="str">
            <v>BATZI'S ROCKET FREEZER</v>
          </cell>
          <cell r="N26" t="str">
            <v>SEDGEGRASS FOR LOVE'N LEMONS</v>
          </cell>
          <cell r="O26" t="str">
            <v>Michel AUZENET</v>
          </cell>
          <cell r="P26" t="str">
            <v>Michel AUZENET</v>
          </cell>
        </row>
        <row r="27">
          <cell r="B27" t="str">
            <v>j1</v>
          </cell>
          <cell r="C27" t="str">
            <v>Initiation</v>
          </cell>
          <cell r="D27">
            <v>4</v>
          </cell>
          <cell r="E27">
            <v>13</v>
          </cell>
          <cell r="F27" t="str">
            <v>Juno of Sweet Eyes</v>
          </cell>
          <cell r="G27">
            <v>41712</v>
          </cell>
          <cell r="H27" t="str">
            <v>LABRADOR</v>
          </cell>
          <cell r="I27" t="str">
            <v>F</v>
          </cell>
          <cell r="J27" t="str">
            <v>232423/32598</v>
          </cell>
          <cell r="K27">
            <v>250269606197729</v>
          </cell>
          <cell r="L27">
            <v>65700</v>
          </cell>
          <cell r="M27" t="str">
            <v>Georges de la Tour Farmina</v>
          </cell>
          <cell r="N27" t="str">
            <v>Careless Whisper of Sweet Eyes </v>
          </cell>
          <cell r="O27" t="str">
            <v>Monique DELAPORTE</v>
          </cell>
          <cell r="P27" t="str">
            <v>Monique DELAPORTE</v>
          </cell>
        </row>
        <row r="28">
          <cell r="B28" t="str">
            <v>j1</v>
          </cell>
          <cell r="C28" t="str">
            <v>Initiation</v>
          </cell>
          <cell r="D28">
            <v>18</v>
          </cell>
          <cell r="E28">
            <v>16</v>
          </cell>
          <cell r="F28" t="str">
            <v>Masters of Water Must</v>
          </cell>
          <cell r="G28">
            <v>42514</v>
          </cell>
          <cell r="H28" t="str">
            <v>GOLDEN</v>
          </cell>
          <cell r="I28" t="str">
            <v>M</v>
          </cell>
          <cell r="J28">
            <v>159835</v>
          </cell>
          <cell r="K28">
            <v>250268731653095</v>
          </cell>
          <cell r="L28">
            <v>68051</v>
          </cell>
          <cell r="M28" t="str">
            <v>Mystybrook Tuscan</v>
          </cell>
          <cell r="N28" t="str">
            <v>Masters of Water INVERNESS</v>
          </cell>
          <cell r="O28" t="str">
            <v>Patrick d'AVOUT</v>
          </cell>
          <cell r="P28" t="str">
            <v>Patrick d'Avout</v>
          </cell>
        </row>
        <row r="29">
          <cell r="B29" t="str">
            <v>j1</v>
          </cell>
          <cell r="C29" t="str">
            <v>Initiation</v>
          </cell>
          <cell r="D29">
            <v>5</v>
          </cell>
          <cell r="E29">
            <v>11</v>
          </cell>
          <cell r="F29" t="str">
            <v>Link The Dreams Off Newfoundland Coast</v>
          </cell>
          <cell r="G29">
            <v>42219</v>
          </cell>
          <cell r="H29" t="str">
            <v>LABRADOR</v>
          </cell>
          <cell r="I29" t="str">
            <v>F</v>
          </cell>
          <cell r="J29" t="str">
            <v>8 RET.L. 242479/0</v>
          </cell>
          <cell r="K29">
            <v>250268731344539</v>
          </cell>
          <cell r="L29">
            <v>67107</v>
          </cell>
          <cell r="M29" t="str">
            <v>Hold The Dream Off Newfoundland Coast</v>
          </cell>
          <cell r="N29" t="str">
            <v>Essex Girl So Cute Off Newfoundland Coast</v>
          </cell>
          <cell r="O29" t="str">
            <v>Philippe BOULET</v>
          </cell>
          <cell r="P29" t="str">
            <v>Philippe BOULET</v>
          </cell>
        </row>
        <row r="30">
          <cell r="B30" t="str">
            <v>j1</v>
          </cell>
          <cell r="C30" t="str">
            <v>Initiation</v>
          </cell>
          <cell r="D30">
            <v>20</v>
          </cell>
          <cell r="F30" t="str">
            <v>Jiji la Malice du Pays Sauvage</v>
          </cell>
          <cell r="G30">
            <v>41750</v>
          </cell>
          <cell r="H30" t="str">
            <v>GOLDEN</v>
          </cell>
          <cell r="I30" t="str">
            <v>F</v>
          </cell>
          <cell r="J30">
            <v>140561</v>
          </cell>
          <cell r="K30">
            <v>250268731158546</v>
          </cell>
          <cell r="M30" t="str">
            <v>Houston des Fields d'Est</v>
          </cell>
          <cell r="N30" t="str">
            <v>Danse avec le Feu du Pays Sauvage</v>
          </cell>
          <cell r="O30" t="str">
            <v>Philippe NOGUES</v>
          </cell>
          <cell r="P30" t="str">
            <v>Philippe NOGUES</v>
          </cell>
        </row>
        <row r="31">
          <cell r="B31" t="str">
            <v>j1</v>
          </cell>
          <cell r="C31" t="str">
            <v>Initiation</v>
          </cell>
          <cell r="D31">
            <v>14</v>
          </cell>
          <cell r="E31">
            <v>3</v>
          </cell>
          <cell r="F31" t="str">
            <v>Frimousse du Mas de Mailys</v>
          </cell>
          <cell r="G31">
            <v>40410</v>
          </cell>
          <cell r="H31" t="str">
            <v>CHESAPEAKE BAY</v>
          </cell>
          <cell r="I31" t="str">
            <v>F</v>
          </cell>
          <cell r="J31" t="str">
            <v>254/59</v>
          </cell>
          <cell r="K31">
            <v>250269604207541</v>
          </cell>
          <cell r="L31">
            <v>61475</v>
          </cell>
          <cell r="O31" t="str">
            <v>Romane THOMAS-LECETRE</v>
          </cell>
          <cell r="P31" t="str">
            <v>Anne THOMAS</v>
          </cell>
        </row>
        <row r="32">
          <cell r="B32" t="str">
            <v>j1</v>
          </cell>
          <cell r="C32" t="str">
            <v>Initiation</v>
          </cell>
          <cell r="D32">
            <v>11</v>
          </cell>
          <cell r="E32">
            <v>14</v>
          </cell>
          <cell r="F32" t="str">
            <v>Miss Marple du Clan Galadorbe</v>
          </cell>
          <cell r="G32">
            <v>42425</v>
          </cell>
          <cell r="H32" t="str">
            <v>GOLDEN</v>
          </cell>
          <cell r="I32" t="str">
            <v>F</v>
          </cell>
          <cell r="J32">
            <v>156955</v>
          </cell>
          <cell r="K32">
            <v>250269606639795</v>
          </cell>
          <cell r="L32">
            <v>0</v>
          </cell>
          <cell r="M32" t="str">
            <v>Niscalo de la Corraliza</v>
          </cell>
          <cell r="N32" t="str">
            <v>Holly Blue de Ria Vela</v>
          </cell>
          <cell r="O32" t="str">
            <v>Sandra Wicke Van der Geenst</v>
          </cell>
          <cell r="P32" t="str">
            <v>Sandra Wicke Van der Geenst</v>
          </cell>
        </row>
        <row r="33">
          <cell r="B33" t="str">
            <v>j1</v>
          </cell>
          <cell r="C33" t="str">
            <v>Initiation</v>
          </cell>
          <cell r="D33">
            <v>22</v>
          </cell>
          <cell r="E33">
            <v>6</v>
          </cell>
          <cell r="F33" t="str">
            <v>Lucky des Bords de Sange</v>
          </cell>
          <cell r="G33">
            <v>42160</v>
          </cell>
          <cell r="H33" t="str">
            <v>LABRADOR</v>
          </cell>
          <cell r="I33" t="str">
            <v>M</v>
          </cell>
          <cell r="J33">
            <v>241371</v>
          </cell>
          <cell r="K33">
            <v>250268500833943</v>
          </cell>
          <cell r="L33">
            <v>67818</v>
          </cell>
          <cell r="M33" t="str">
            <v>Lesser Burdock Balan</v>
          </cell>
          <cell r="N33" t="str">
            <v>Doly de l'Etang de la Thiellerie</v>
          </cell>
          <cell r="O33" t="str">
            <v>Stéphane PUISSET</v>
          </cell>
          <cell r="P33" t="str">
            <v>Stéphane PUISSET</v>
          </cell>
        </row>
        <row r="34">
          <cell r="B34" t="str">
            <v>j1</v>
          </cell>
          <cell r="C34" t="str">
            <v>Initiation</v>
          </cell>
          <cell r="D34">
            <v>2</v>
          </cell>
          <cell r="E34">
            <v>17</v>
          </cell>
          <cell r="F34" t="str">
            <v>Jango de L'orfillec</v>
          </cell>
          <cell r="G34">
            <v>41735</v>
          </cell>
          <cell r="H34" t="str">
            <v>GOLDEN</v>
          </cell>
          <cell r="I34" t="str">
            <v>M</v>
          </cell>
          <cell r="J34" t="str">
            <v>138978/16211</v>
          </cell>
          <cell r="K34">
            <v>250269606192476</v>
          </cell>
          <cell r="L34">
            <v>67203</v>
          </cell>
          <cell r="M34" t="str">
            <v>ROYAL CREST GOLD_N_CRACKLYN FUSION</v>
          </cell>
          <cell r="N34" t="str">
            <v>FRENCH_KELLY DE L'ORFILLEC</v>
          </cell>
          <cell r="O34" t="str">
            <v>Sylvie HOURSEAU</v>
          </cell>
          <cell r="P34" t="str">
            <v>Sylvie HOURSEAU</v>
          </cell>
        </row>
        <row r="35">
          <cell r="B35" t="str">
            <v>j1</v>
          </cell>
          <cell r="C35" t="str">
            <v>Initiation</v>
          </cell>
          <cell r="D35">
            <v>13</v>
          </cell>
          <cell r="E35">
            <v>21</v>
          </cell>
          <cell r="F35" t="str">
            <v>Fendawood Inch</v>
          </cell>
          <cell r="G35">
            <v>42377</v>
          </cell>
          <cell r="H35" t="str">
            <v>LABRADOR</v>
          </cell>
          <cell r="I35" t="str">
            <v>F</v>
          </cell>
          <cell r="J35" t="str">
            <v>H58657</v>
          </cell>
          <cell r="K35">
            <v>978000040007374</v>
          </cell>
          <cell r="M35" t="str">
            <v>FENDAWOOD DRUMMER</v>
          </cell>
          <cell r="N35" t="str">
            <v>RAGWEED'S READY</v>
          </cell>
          <cell r="O35" t="str">
            <v>Xavier BESNARD</v>
          </cell>
          <cell r="P35" t="str">
            <v>Xavier BESNARD</v>
          </cell>
        </row>
        <row r="36">
          <cell r="B36" t="str">
            <v>j1</v>
          </cell>
          <cell r="C36" t="str">
            <v>Novice</v>
          </cell>
          <cell r="D36">
            <v>31</v>
          </cell>
          <cell r="E36">
            <v>37</v>
          </cell>
          <cell r="F36" t="str">
            <v>Masters of water leffe ruby </v>
          </cell>
          <cell r="G36">
            <v>42191</v>
          </cell>
          <cell r="H36" t="str">
            <v>LABRADOR</v>
          </cell>
          <cell r="I36" t="str">
            <v>F</v>
          </cell>
          <cell r="J36">
            <v>243921</v>
          </cell>
          <cell r="K36">
            <v>250268731382154</v>
          </cell>
          <cell r="L36">
            <v>66967</v>
          </cell>
          <cell r="M36" t="str">
            <v>Masters of water i am the boss </v>
          </cell>
          <cell r="N36" t="str">
            <v>Masters of water fox red </v>
          </cell>
          <cell r="O36" t="str">
            <v>Alexandre GAUCHÉE</v>
          </cell>
          <cell r="P36" t="str">
            <v>Alexandre GAUCHÉE</v>
          </cell>
        </row>
        <row r="37">
          <cell r="B37" t="str">
            <v>j1</v>
          </cell>
          <cell r="C37" t="str">
            <v>Novice</v>
          </cell>
          <cell r="D37">
            <v>32</v>
          </cell>
          <cell r="E37">
            <v>35</v>
          </cell>
          <cell r="F37" t="str">
            <v>Jo des Ormeaux de Villebeton</v>
          </cell>
          <cell r="G37">
            <v>41703</v>
          </cell>
          <cell r="H37" t="str">
            <v>LABRADOR</v>
          </cell>
          <cell r="I37" t="str">
            <v>M</v>
          </cell>
          <cell r="J37" t="str">
            <v>235433/0</v>
          </cell>
          <cell r="K37">
            <v>250269802562798</v>
          </cell>
          <cell r="M37" t="str">
            <v>ENJOY DES 4 CYPRES</v>
          </cell>
          <cell r="N37" t="str">
            <v>FUN DES ORMEAUX DE VILLEBETON</v>
          </cell>
          <cell r="O37" t="str">
            <v>Anne BESNARD</v>
          </cell>
          <cell r="P37" t="str">
            <v>Anne BESNARD</v>
          </cell>
        </row>
        <row r="38">
          <cell r="B38" t="str">
            <v>j1</v>
          </cell>
          <cell r="C38" t="str">
            <v>Novice</v>
          </cell>
          <cell r="D38">
            <v>23</v>
          </cell>
          <cell r="F38" t="str">
            <v>Jouanne du Val d'Aronde</v>
          </cell>
          <cell r="G38">
            <v>41758</v>
          </cell>
          <cell r="H38" t="str">
            <v>GOLDEN</v>
          </cell>
          <cell r="I38" t="str">
            <v>F</v>
          </cell>
          <cell r="J38">
            <v>140056</v>
          </cell>
          <cell r="K38">
            <v>250268600027798</v>
          </cell>
          <cell r="L38">
            <v>65382</v>
          </cell>
          <cell r="M38" t="str">
            <v>EWIN Dasfield du Plateau des Bories</v>
          </cell>
          <cell r="N38" t="str">
            <v>GUERANDE du Val d'Aronde</v>
          </cell>
          <cell r="O38" t="str">
            <v>Bernard MAMAN</v>
          </cell>
          <cell r="P38" t="str">
            <v>Bernard MAMAN</v>
          </cell>
        </row>
        <row r="39">
          <cell r="B39" t="str">
            <v>j1</v>
          </cell>
          <cell r="C39" t="str">
            <v>Novice</v>
          </cell>
          <cell r="D39">
            <v>35</v>
          </cell>
          <cell r="E39">
            <v>42</v>
          </cell>
          <cell r="F39" t="str">
            <v>Whispering Oaks Noble Finale dit "No Yes"</v>
          </cell>
          <cell r="G39">
            <v>41852</v>
          </cell>
          <cell r="H39" t="str">
            <v>GOLDEN</v>
          </cell>
          <cell r="I39" t="str">
            <v>M</v>
          </cell>
          <cell r="J39" t="str">
            <v>LOSH 11 46 227</v>
          </cell>
          <cell r="K39">
            <v>981100004085500</v>
          </cell>
          <cell r="L39">
            <v>67021</v>
          </cell>
          <cell r="M39" t="str">
            <v>CLOCKBURN CLYDE</v>
          </cell>
          <cell r="N39" t="str">
            <v>WHISPERING OAKS GOLDENPAWS</v>
          </cell>
          <cell r="O39" t="str">
            <v>Estelle VILLIER</v>
          </cell>
          <cell r="P39" t="str">
            <v>Bénédicte CHARLES</v>
          </cell>
        </row>
        <row r="40">
          <cell r="B40" t="str">
            <v>j1</v>
          </cell>
          <cell r="C40" t="str">
            <v>Novice</v>
          </cell>
          <cell r="D40">
            <v>28</v>
          </cell>
          <cell r="E40">
            <v>32</v>
          </cell>
          <cell r="F40" t="str">
            <v>Dyana'Lys Jump Jocker Joystick</v>
          </cell>
          <cell r="G40">
            <v>41834</v>
          </cell>
          <cell r="H40" t="str">
            <v>LABRADOR</v>
          </cell>
          <cell r="I40" t="str">
            <v>F</v>
          </cell>
          <cell r="J40">
            <v>236239</v>
          </cell>
          <cell r="K40">
            <v>250268731221562</v>
          </cell>
          <cell r="L40">
            <v>65365</v>
          </cell>
          <cell r="M40" t="str">
            <v>team timberline karoo dessert</v>
          </cell>
          <cell r="N40" t="str">
            <v>braveur elia star 2</v>
          </cell>
          <cell r="O40" t="str">
            <v>Evelyne BOURGOIN</v>
          </cell>
          <cell r="P40" t="str">
            <v>Richard LANDRON</v>
          </cell>
        </row>
        <row r="41">
          <cell r="B41" t="str">
            <v>j1</v>
          </cell>
          <cell r="C41" t="str">
            <v>Novice</v>
          </cell>
          <cell r="D41">
            <v>27</v>
          </cell>
          <cell r="E41">
            <v>38</v>
          </cell>
          <cell r="F41" t="str">
            <v>ID du Rau d'Esch</v>
          </cell>
          <cell r="G41">
            <v>41439</v>
          </cell>
          <cell r="H41" t="str">
            <v>GOLDEN</v>
          </cell>
          <cell r="I41" t="str">
            <v>F</v>
          </cell>
          <cell r="J41" t="str">
            <v>131448/0</v>
          </cell>
          <cell r="K41">
            <v>250269604988700</v>
          </cell>
          <cell r="L41">
            <v>63813</v>
          </cell>
          <cell r="M41" t="str">
            <v>Feathwood Mc Eos</v>
          </cell>
          <cell r="N41" t="str">
            <v>Dik Dik du Rau d'esch</v>
          </cell>
          <cell r="O41" t="str">
            <v>Jacqueline BEAUMONT</v>
          </cell>
          <cell r="P41" t="str">
            <v>Jacqueline BEAUMONT</v>
          </cell>
        </row>
        <row r="42">
          <cell r="B42" t="str">
            <v>j1</v>
          </cell>
          <cell r="C42" t="str">
            <v>Novice</v>
          </cell>
          <cell r="D42">
            <v>29</v>
          </cell>
          <cell r="E42">
            <v>36</v>
          </cell>
          <cell r="F42" t="str">
            <v>How Do You Like Me Now Of Misty Dreams (LUCKY)</v>
          </cell>
          <cell r="G42">
            <v>41128</v>
          </cell>
          <cell r="H42" t="str">
            <v>LABRADOR</v>
          </cell>
          <cell r="I42" t="str">
            <v>F</v>
          </cell>
          <cell r="J42">
            <v>221383</v>
          </cell>
          <cell r="K42">
            <v>250269604781512</v>
          </cell>
          <cell r="L42">
            <v>62416</v>
          </cell>
          <cell r="M42" t="str">
            <v>AHTI DU PUITS DE CHANTEINS</v>
          </cell>
          <cell r="N42" t="str">
            <v>DON'T CRY FOR ME OF MISTY DREAMS</v>
          </cell>
          <cell r="O42" t="str">
            <v>Jean-Marc LACOUME</v>
          </cell>
          <cell r="P42" t="str">
            <v>Jean-Marc LACOUME</v>
          </cell>
        </row>
        <row r="43">
          <cell r="B43" t="str">
            <v>j1</v>
          </cell>
          <cell r="C43" t="str">
            <v>Novice</v>
          </cell>
          <cell r="D43">
            <v>34</v>
          </cell>
          <cell r="E43">
            <v>31</v>
          </cell>
          <cell r="F43" t="str">
            <v>Heliot</v>
          </cell>
          <cell r="G43">
            <v>41194</v>
          </cell>
          <cell r="H43" t="str">
            <v>LABRADOR</v>
          </cell>
          <cell r="I43" t="str">
            <v>M</v>
          </cell>
          <cell r="J43" t="str">
            <v>222409/25045</v>
          </cell>
          <cell r="K43">
            <v>250269802009355</v>
          </cell>
          <cell r="L43">
            <v>64528</v>
          </cell>
          <cell r="M43" t="str">
            <v>vaughn du labramour d'othys</v>
          </cell>
          <cell r="N43" t="str">
            <v>TINTAGELWINDS MEMORIES</v>
          </cell>
          <cell r="O43" t="str">
            <v>Laurent CREPIN</v>
          </cell>
          <cell r="P43" t="str">
            <v>Laurent CREPIN</v>
          </cell>
        </row>
        <row r="44">
          <cell r="B44" t="str">
            <v>j1</v>
          </cell>
          <cell r="C44" t="str">
            <v>Novice</v>
          </cell>
          <cell r="D44">
            <v>30</v>
          </cell>
          <cell r="E44">
            <v>33</v>
          </cell>
          <cell r="F44" t="str">
            <v>Indee des Bords de Sange dit Ignace</v>
          </cell>
          <cell r="G44">
            <v>41351</v>
          </cell>
          <cell r="H44" t="str">
            <v>LABRADOR</v>
          </cell>
          <cell r="I44" t="str">
            <v>M</v>
          </cell>
          <cell r="J44">
            <v>225476</v>
          </cell>
          <cell r="K44">
            <v>250269802217257</v>
          </cell>
          <cell r="L44">
            <v>63954</v>
          </cell>
          <cell r="M44" t="str">
            <v>Dipper des Hauts de Campardon</v>
          </cell>
          <cell r="N44" t="str">
            <v>Bambou de la Vallee de Villiers</v>
          </cell>
          <cell r="O44" t="str">
            <v>Marc VILLETTE</v>
          </cell>
          <cell r="P44" t="str">
            <v>Marc VILLETTE</v>
          </cell>
        </row>
        <row r="45">
          <cell r="B45" t="str">
            <v>j1</v>
          </cell>
          <cell r="C45" t="str">
            <v>Novice</v>
          </cell>
          <cell r="D45">
            <v>33</v>
          </cell>
          <cell r="E45">
            <v>39</v>
          </cell>
          <cell r="F45" t="str">
            <v>Java du Val des Granges</v>
          </cell>
          <cell r="G45">
            <v>41860</v>
          </cell>
          <cell r="H45" t="str">
            <v>LABRADOR</v>
          </cell>
          <cell r="I45" t="str">
            <v>F</v>
          </cell>
          <cell r="J45">
            <v>235827</v>
          </cell>
          <cell r="K45">
            <v>250269802513430</v>
          </cell>
          <cell r="L45">
            <v>66865</v>
          </cell>
          <cell r="M45" t="str">
            <v>Artuss du Marais de la sangsuriere</v>
          </cell>
          <cell r="N45" t="str">
            <v>Bora du Val des granges</v>
          </cell>
          <cell r="O45" t="str">
            <v>Pascal CHATON</v>
          </cell>
          <cell r="P45" t="str">
            <v>Pascal CHATON</v>
          </cell>
        </row>
        <row r="46">
          <cell r="B46" t="str">
            <v>j1</v>
          </cell>
          <cell r="C46" t="str">
            <v>Novice</v>
          </cell>
          <cell r="D46">
            <v>24</v>
          </cell>
          <cell r="E46">
            <v>41</v>
          </cell>
          <cell r="F46" t="str">
            <v>Home Sweet Home Off Newfoundland Coast</v>
          </cell>
          <cell r="G46">
            <v>41194</v>
          </cell>
          <cell r="H46" t="str">
            <v>LABRADOR</v>
          </cell>
          <cell r="I46" t="str">
            <v>F</v>
          </cell>
          <cell r="J46" t="str">
            <v>8 RET.L. 222413/33561</v>
          </cell>
          <cell r="K46">
            <v>250269802010744</v>
          </cell>
          <cell r="L46">
            <v>67108</v>
          </cell>
          <cell r="M46" t="str">
            <v>Vaughn Du Labramour d'Othys</v>
          </cell>
          <cell r="N46" t="str">
            <v>Tintagel Winds Memories</v>
          </cell>
          <cell r="O46" t="str">
            <v>Philippe BOULET</v>
          </cell>
          <cell r="P46" t="str">
            <v>Philippe BOULET</v>
          </cell>
        </row>
        <row r="47">
          <cell r="B47" t="str">
            <v>j1</v>
          </cell>
          <cell r="C47" t="str">
            <v>Novice</v>
          </cell>
          <cell r="D47">
            <v>25</v>
          </cell>
          <cell r="E47">
            <v>34</v>
          </cell>
          <cell r="F47" t="str">
            <v>Geisha des Amourettes de Béjarie, "Gucci"</v>
          </cell>
          <cell r="G47">
            <v>41754</v>
          </cell>
          <cell r="H47" t="str">
            <v>LABRADOR</v>
          </cell>
          <cell r="I47" t="str">
            <v>F</v>
          </cell>
          <cell r="J47" t="str">
            <v>216807/30616</v>
          </cell>
          <cell r="K47">
            <v>250269801775972</v>
          </cell>
          <cell r="L47">
            <v>61819</v>
          </cell>
          <cell r="M47" t="str">
            <v>ETORKI DU VAL DE FRANCE</v>
          </cell>
          <cell r="N47" t="str">
            <v>DELIA DES AMOURETTES DE BEJARIE</v>
          </cell>
          <cell r="O47" t="str">
            <v>Philippe de FRANCLIEU</v>
          </cell>
          <cell r="P47" t="str">
            <v>Célian GOURY du ROSLAN</v>
          </cell>
        </row>
        <row r="48">
          <cell r="B48" t="str">
            <v>j1</v>
          </cell>
          <cell r="C48" t="str">
            <v>Novice</v>
          </cell>
          <cell r="D48">
            <v>26</v>
          </cell>
          <cell r="E48">
            <v>40</v>
          </cell>
          <cell r="F48" t="str">
            <v>Jango des Amourettes de Béjarie</v>
          </cell>
          <cell r="G48">
            <v>41754</v>
          </cell>
          <cell r="H48" t="str">
            <v>LABRADOR</v>
          </cell>
          <cell r="I48" t="str">
            <v>M</v>
          </cell>
          <cell r="J48" t="str">
            <v>236081/25852</v>
          </cell>
          <cell r="K48">
            <v>250268731154404</v>
          </cell>
          <cell r="M48" t="str">
            <v>EOS (LOF 202773/23432)</v>
          </cell>
          <cell r="N48" t="str">
            <v>BLOOM DES AMOURETTES DE BEJARIE</v>
          </cell>
          <cell r="O48" t="str">
            <v>Pierre de FRANCLIEU</v>
          </cell>
          <cell r="P48" t="str">
            <v>Philippe de FRANCLIEU</v>
          </cell>
        </row>
        <row r="49">
          <cell r="B49" t="str">
            <v>j1</v>
          </cell>
          <cell r="C49" t="str">
            <v>Open</v>
          </cell>
          <cell r="D49">
            <v>36</v>
          </cell>
          <cell r="E49">
            <v>59</v>
          </cell>
          <cell r="F49" t="str">
            <v>Dyana'Lys Jump Jocker's Jinx «Jessy »  </v>
          </cell>
          <cell r="G49">
            <v>41834</v>
          </cell>
          <cell r="H49" t="str">
            <v>LABRADOR</v>
          </cell>
          <cell r="I49" t="str">
            <v>F</v>
          </cell>
          <cell r="J49" t="str">
            <v>236238/32809</v>
          </cell>
          <cell r="K49">
            <v>250269606213980</v>
          </cell>
          <cell r="L49">
            <v>65223</v>
          </cell>
          <cell r="M49" t="str">
            <v>TEAM TIMBERLINE KAROO DESSERT </v>
          </cell>
          <cell r="N49" t="str">
            <v>BRAVEUR ELIA STAR II</v>
          </cell>
          <cell r="O49" t="str">
            <v>Evelyne BOURGOIN</v>
          </cell>
          <cell r="P49" t="str">
            <v>Evelyne BOURGOIN</v>
          </cell>
        </row>
        <row r="50">
          <cell r="B50" t="str">
            <v>j1</v>
          </cell>
          <cell r="C50" t="str">
            <v>Open</v>
          </cell>
          <cell r="D50">
            <v>44</v>
          </cell>
          <cell r="E50">
            <v>57</v>
          </cell>
          <cell r="F50" t="str">
            <v>Ragweed Zolo</v>
          </cell>
          <cell r="G50">
            <v>39266</v>
          </cell>
          <cell r="H50" t="str">
            <v>LABRADOR</v>
          </cell>
          <cell r="I50" t="str">
            <v>M</v>
          </cell>
          <cell r="J50" t="str">
            <v>8RT.L.221781/24226</v>
          </cell>
          <cell r="K50">
            <v>968000004792718</v>
          </cell>
          <cell r="L50">
            <v>55983</v>
          </cell>
          <cell r="M50" t="str">
            <v>Fernshot Comet</v>
          </cell>
          <cell r="N50" t="str">
            <v>Ragweed's Joplin</v>
          </cell>
          <cell r="O50" t="str">
            <v>Gérard PASQUET</v>
          </cell>
          <cell r="P50" t="str">
            <v>Gérard PASQUET</v>
          </cell>
        </row>
        <row r="51">
          <cell r="B51" t="str">
            <v>j1</v>
          </cell>
          <cell r="C51" t="str">
            <v>Open</v>
          </cell>
          <cell r="D51">
            <v>45</v>
          </cell>
          <cell r="E51">
            <v>55</v>
          </cell>
          <cell r="F51" t="str">
            <v>Leacaz Kite "Digger"</v>
          </cell>
          <cell r="G51">
            <v>40997</v>
          </cell>
          <cell r="H51" t="str">
            <v>LABRADOR</v>
          </cell>
          <cell r="I51" t="str">
            <v>M</v>
          </cell>
          <cell r="J51" t="str">
            <v>Licence 2017 n° 491050</v>
          </cell>
          <cell r="K51">
            <v>900008800208003</v>
          </cell>
          <cell r="M51" t="str">
            <v>Lowforge Aragon of Leacaz</v>
          </cell>
          <cell r="N51" t="str">
            <v>Rimrock Redstart of Leacaz</v>
          </cell>
          <cell r="O51" t="str">
            <v>Gérard PASQUET</v>
          </cell>
          <cell r="P51" t="str">
            <v>Gérard PASQUET</v>
          </cell>
        </row>
        <row r="52">
          <cell r="B52" t="str">
            <v>j1</v>
          </cell>
          <cell r="C52" t="str">
            <v>Open</v>
          </cell>
          <cell r="D52">
            <v>38</v>
          </cell>
          <cell r="E52">
            <v>56</v>
          </cell>
          <cell r="F52" t="str">
            <v>Lesser Burdock Balan</v>
          </cell>
          <cell r="G52">
            <v>41048</v>
          </cell>
          <cell r="H52" t="str">
            <v>LABRADOR</v>
          </cell>
          <cell r="I52" t="str">
            <v>M</v>
          </cell>
          <cell r="J52" t="str">
            <v>SHSB 725544</v>
          </cell>
          <cell r="K52">
            <v>40097809083677</v>
          </cell>
          <cell r="M52" t="str">
            <v>Astraglen Trigger  Fendawood</v>
          </cell>
          <cell r="N52" t="str">
            <v>Lesser Burdock Ansdell</v>
          </cell>
          <cell r="O52" t="str">
            <v>Gérard REINLE</v>
          </cell>
          <cell r="P52" t="str">
            <v>Gérard REINLE</v>
          </cell>
        </row>
        <row r="53">
          <cell r="B53" t="str">
            <v>j1</v>
          </cell>
          <cell r="C53" t="str">
            <v>Open</v>
          </cell>
          <cell r="D53">
            <v>43</v>
          </cell>
          <cell r="E53">
            <v>51</v>
          </cell>
          <cell r="F53" t="str">
            <v>Kik Iskis</v>
          </cell>
          <cell r="G53">
            <v>41365</v>
          </cell>
          <cell r="H53" t="str">
            <v>LABRADOR</v>
          </cell>
          <cell r="I53" t="str">
            <v>F</v>
          </cell>
          <cell r="J53" t="str">
            <v>2252222/32826</v>
          </cell>
          <cell r="K53">
            <v>250268710296430</v>
          </cell>
          <cell r="L53">
            <v>64191</v>
          </cell>
          <cell r="M53" t="str">
            <v>AIRYOLLAND DARKLY</v>
          </cell>
          <cell r="N53" t="str">
            <v>KIK CELTIC</v>
          </cell>
          <cell r="O53" t="str">
            <v>Guillaume GANIVET</v>
          </cell>
          <cell r="P53" t="str">
            <v>Guillaume GANIVET</v>
          </cell>
        </row>
        <row r="54">
          <cell r="B54" t="str">
            <v>j1</v>
          </cell>
          <cell r="C54" t="str">
            <v>Open</v>
          </cell>
          <cell r="D54">
            <v>39</v>
          </cell>
          <cell r="E54">
            <v>53</v>
          </cell>
          <cell r="F54" t="str">
            <v>Ebene</v>
          </cell>
          <cell r="G54">
            <v>39982</v>
          </cell>
          <cell r="H54" t="str">
            <v>LABRADOR</v>
          </cell>
          <cell r="I54" t="str">
            <v>F</v>
          </cell>
          <cell r="J54">
            <v>199457</v>
          </cell>
          <cell r="K54">
            <v>250268500225152</v>
          </cell>
          <cell r="L54">
            <v>54374</v>
          </cell>
          <cell r="M54" t="str">
            <v>bordeau de la bruyere des gatines</v>
          </cell>
          <cell r="N54" t="str">
            <v>blaye de l etang de la thiellerie</v>
          </cell>
          <cell r="O54" t="str">
            <v>Stéphane PUISSET</v>
          </cell>
          <cell r="P54" t="str">
            <v>Stéphane PUISSET</v>
          </cell>
        </row>
        <row r="55">
          <cell r="B55" t="str">
            <v>j1</v>
          </cell>
          <cell r="C55" t="str">
            <v>Open</v>
          </cell>
          <cell r="D55">
            <v>40</v>
          </cell>
          <cell r="E55">
            <v>54</v>
          </cell>
          <cell r="F55" t="str">
            <v>Gipsy des Bords de Sange</v>
          </cell>
          <cell r="G55">
            <v>40714</v>
          </cell>
          <cell r="H55" t="str">
            <v>LABRADOR</v>
          </cell>
          <cell r="I55" t="str">
            <v>F</v>
          </cell>
          <cell r="J55">
            <v>214317</v>
          </cell>
          <cell r="K55">
            <v>250269801744682</v>
          </cell>
          <cell r="L55">
            <v>61517</v>
          </cell>
          <cell r="M55" t="str">
            <v>caporal meries</v>
          </cell>
          <cell r="N55" t="str">
            <v>bambou de la vallée de villiers</v>
          </cell>
          <cell r="O55" t="str">
            <v>Stéphane PUISSET</v>
          </cell>
          <cell r="P55" t="str">
            <v>Stéphane PUISSET</v>
          </cell>
        </row>
        <row r="56">
          <cell r="B56" t="str">
            <v>j1</v>
          </cell>
          <cell r="C56" t="str">
            <v>Open</v>
          </cell>
          <cell r="D56">
            <v>41</v>
          </cell>
          <cell r="E56">
            <v>58</v>
          </cell>
          <cell r="F56" t="str">
            <v>Bambou de la Vallée de Villiers</v>
          </cell>
          <cell r="G56">
            <v>38895</v>
          </cell>
          <cell r="H56" t="str">
            <v>LABRADOR</v>
          </cell>
          <cell r="I56" t="str">
            <v>F</v>
          </cell>
          <cell r="J56" t="str">
            <v>178943/27753</v>
          </cell>
          <cell r="K56" t="str">
            <v>2fby 985</v>
          </cell>
          <cell r="L56">
            <v>51860</v>
          </cell>
          <cell r="M56" t="str">
            <v>olaf de la vallee de polisan</v>
          </cell>
          <cell r="N56" t="str">
            <v>ula</v>
          </cell>
          <cell r="O56" t="str">
            <v>Stéphane PUISSET</v>
          </cell>
          <cell r="P56" t="str">
            <v>Stéphane PUISSET</v>
          </cell>
        </row>
        <row r="57">
          <cell r="B57" t="str">
            <v>j1</v>
          </cell>
          <cell r="C57" t="str">
            <v>Open</v>
          </cell>
          <cell r="D57">
            <v>42</v>
          </cell>
          <cell r="E57">
            <v>60</v>
          </cell>
          <cell r="F57" t="str">
            <v>Doly de l'Etang de la Thiellerie</v>
          </cell>
          <cell r="G57">
            <v>39677</v>
          </cell>
          <cell r="H57" t="str">
            <v>LABRADOR</v>
          </cell>
          <cell r="I57" t="str">
            <v>F</v>
          </cell>
          <cell r="J57">
            <v>194784</v>
          </cell>
          <cell r="K57">
            <v>250269801225346</v>
          </cell>
          <cell r="L57">
            <v>53529</v>
          </cell>
          <cell r="M57" t="str">
            <v>braveur azgar</v>
          </cell>
          <cell r="N57" t="str">
            <v>bee de l etang de la thiellerie</v>
          </cell>
          <cell r="O57" t="str">
            <v>Stéphane PUISSET</v>
          </cell>
          <cell r="P57" t="str">
            <v>Stéphane PUISSET</v>
          </cell>
        </row>
        <row r="58">
          <cell r="B58" t="str">
            <v>j1</v>
          </cell>
          <cell r="C58" t="str">
            <v>Open</v>
          </cell>
          <cell r="D58">
            <v>37</v>
          </cell>
          <cell r="E58">
            <v>52</v>
          </cell>
          <cell r="F58" t="str">
            <v>Flash des Ormeaux des Villebeton</v>
          </cell>
          <cell r="G58">
            <v>40300</v>
          </cell>
          <cell r="H58" t="str">
            <v>LABRADOR</v>
          </cell>
          <cell r="I58" t="str">
            <v>F</v>
          </cell>
          <cell r="J58">
            <v>206191</v>
          </cell>
          <cell r="K58">
            <v>250269801531438</v>
          </cell>
          <cell r="M58" t="str">
            <v>BRAVEUR VOICE</v>
          </cell>
          <cell r="N58" t="str">
            <v>DUNE DES ORMEAUX DE VILLEBETON</v>
          </cell>
          <cell r="O58" t="str">
            <v>Xavier BESNARD</v>
          </cell>
          <cell r="P58" t="str">
            <v>Xavier BESNARD</v>
          </cell>
        </row>
        <row r="59">
          <cell r="B59" t="str">
            <v>j2</v>
          </cell>
          <cell r="C59" t="str">
            <v>Initiation</v>
          </cell>
          <cell r="D59">
            <v>57</v>
          </cell>
          <cell r="E59">
            <v>15</v>
          </cell>
          <cell r="F59" t="str">
            <v>Connivence Lolly Pop</v>
          </cell>
          <cell r="G59">
            <v>42206</v>
          </cell>
          <cell r="H59" t="str">
            <v>LABRADOR</v>
          </cell>
          <cell r="I59" t="str">
            <v>F</v>
          </cell>
          <cell r="J59" t="str">
            <v>242235/</v>
          </cell>
          <cell r="K59">
            <v>250269810649760</v>
          </cell>
          <cell r="L59">
            <v>66969</v>
          </cell>
          <cell r="N59" t="str">
            <v>Gana</v>
          </cell>
          <cell r="O59" t="str">
            <v>Anne THOMAS</v>
          </cell>
          <cell r="P59" t="str">
            <v>Anne THOMAS</v>
          </cell>
        </row>
        <row r="60">
          <cell r="B60" t="str">
            <v>j2</v>
          </cell>
          <cell r="C60" t="str">
            <v>Initiation</v>
          </cell>
          <cell r="D60">
            <v>58</v>
          </cell>
          <cell r="E60">
            <v>16</v>
          </cell>
          <cell r="F60" t="str">
            <v>Match des Ormeaux de Villebeton</v>
          </cell>
          <cell r="G60">
            <v>42549</v>
          </cell>
          <cell r="H60" t="str">
            <v>LABRADOR</v>
          </cell>
          <cell r="I60" t="str">
            <v>M</v>
          </cell>
          <cell r="J60" t="str">
            <v>249332/0</v>
          </cell>
          <cell r="K60">
            <v>250269802696899</v>
          </cell>
          <cell r="M60" t="str">
            <v>Intox</v>
          </cell>
          <cell r="N60" t="str">
            <v>GUINESS DES ORMEAUX DE VILLEBETON</v>
          </cell>
          <cell r="O60" t="str">
            <v>Anne VANDROMME</v>
          </cell>
          <cell r="P60" t="str">
            <v>Anne VANDROMME</v>
          </cell>
        </row>
        <row r="61">
          <cell r="B61" t="str">
            <v>j2</v>
          </cell>
          <cell r="C61" t="str">
            <v>Initiation</v>
          </cell>
          <cell r="D61">
            <v>53</v>
          </cell>
          <cell r="E61">
            <v>3</v>
          </cell>
          <cell r="F61" t="str">
            <v>Lightning Lune Dyana Lys</v>
          </cell>
          <cell r="G61">
            <v>42254</v>
          </cell>
          <cell r="H61" t="str">
            <v>LABRADOR</v>
          </cell>
          <cell r="I61" t="str">
            <v>F</v>
          </cell>
          <cell r="J61">
            <v>246455</v>
          </cell>
          <cell r="K61">
            <v>250268712281642</v>
          </cell>
          <cell r="M61" t="str">
            <v>URANUS VOM FICHTENHORST</v>
          </cell>
          <cell r="N61" t="str">
            <v>DINKY TOY DE L'ETANG DE LA THIELLERIE</v>
          </cell>
          <cell r="O61" t="str">
            <v>Camille LANOË</v>
          </cell>
          <cell r="P61" t="str">
            <v>Camille LANOË </v>
          </cell>
        </row>
        <row r="62">
          <cell r="B62" t="str">
            <v>j2</v>
          </cell>
          <cell r="C62" t="str">
            <v>Initiation</v>
          </cell>
          <cell r="D62">
            <v>62</v>
          </cell>
          <cell r="E62">
            <v>1</v>
          </cell>
          <cell r="F62" t="str">
            <v>Jun Of Sweet Eyes</v>
          </cell>
          <cell r="G62">
            <v>41894</v>
          </cell>
          <cell r="H62" t="str">
            <v>LABRADOR</v>
          </cell>
          <cell r="I62" t="str">
            <v>M</v>
          </cell>
          <cell r="J62" t="str">
            <v>235969/0</v>
          </cell>
          <cell r="K62">
            <v>250269606331101</v>
          </cell>
          <cell r="L62">
            <v>66012</v>
          </cell>
          <cell r="M62" t="str">
            <v>Georges de la Tour Farmina</v>
          </cell>
          <cell r="N62" t="str">
            <v>SWEET DREAMS KOCIOKWIK</v>
          </cell>
          <cell r="O62" t="str">
            <v>Claudine RANGASSAMY</v>
          </cell>
          <cell r="P62" t="str">
            <v>Claudine RANGASSAMY</v>
          </cell>
        </row>
        <row r="63">
          <cell r="B63" t="str">
            <v>j2</v>
          </cell>
          <cell r="C63" t="str">
            <v>Initiation</v>
          </cell>
          <cell r="D63">
            <v>89</v>
          </cell>
          <cell r="E63">
            <v>22</v>
          </cell>
          <cell r="F63" t="str">
            <v>Java</v>
          </cell>
          <cell r="H63" t="str">
            <v>LABRADOR</v>
          </cell>
          <cell r="I63" t="str">
            <v>F</v>
          </cell>
          <cell r="O63" t="str">
            <v>Daphné BATAILLE</v>
          </cell>
          <cell r="P63" t="str">
            <v>Daphné BATAILLE</v>
          </cell>
        </row>
        <row r="64">
          <cell r="B64" t="str">
            <v>j2</v>
          </cell>
          <cell r="C64" t="str">
            <v>Initiation</v>
          </cell>
          <cell r="D64">
            <v>51</v>
          </cell>
          <cell r="E64">
            <v>11</v>
          </cell>
          <cell r="F64" t="str">
            <v>Mahodaya du Pays Sauvage</v>
          </cell>
          <cell r="G64">
            <v>42377</v>
          </cell>
          <cell r="H64" t="str">
            <v>GOLDEN</v>
          </cell>
          <cell r="I64" t="str">
            <v>M</v>
          </cell>
          <cell r="J64">
            <v>157327</v>
          </cell>
          <cell r="K64">
            <v>250268731544853</v>
          </cell>
          <cell r="M64" t="str">
            <v>Houston des Fields d'Est</v>
          </cell>
          <cell r="N64" t="str">
            <v>Ella Zahia du Pays Sauvage</v>
          </cell>
          <cell r="O64" t="str">
            <v>Estelle SUSPÈNE</v>
          </cell>
          <cell r="P64" t="str">
            <v>Estelle SUSPÈNE</v>
          </cell>
        </row>
        <row r="65">
          <cell r="B65" t="str">
            <v>j2</v>
          </cell>
          <cell r="C65" t="str">
            <v>Initiation</v>
          </cell>
          <cell r="D65">
            <v>50</v>
          </cell>
          <cell r="E65">
            <v>10</v>
          </cell>
          <cell r="F65" t="str">
            <v>Dyana Lys Lightning Speed "Moyz"</v>
          </cell>
          <cell r="G65">
            <v>42254</v>
          </cell>
          <cell r="H65" t="str">
            <v>LABRADOR</v>
          </cell>
          <cell r="I65" t="str">
            <v>M</v>
          </cell>
          <cell r="J65">
            <v>246453</v>
          </cell>
          <cell r="K65">
            <v>250268712281744</v>
          </cell>
          <cell r="M65" t="str">
            <v>IT FT.Ch Uranus Vom Fichtenhorst</v>
          </cell>
          <cell r="N65" t="str">
            <v>ChT.A Dinky Toy de l'étang de la Thiellerie</v>
          </cell>
          <cell r="O65" t="str">
            <v>Estelle VILLIER</v>
          </cell>
          <cell r="P65" t="str">
            <v>Estelle VILLIER</v>
          </cell>
        </row>
        <row r="66">
          <cell r="B66" t="str">
            <v>j2</v>
          </cell>
          <cell r="C66" t="str">
            <v>Initiation</v>
          </cell>
          <cell r="D66">
            <v>47</v>
          </cell>
          <cell r="E66">
            <v>12</v>
          </cell>
          <cell r="F66" t="str">
            <v>O'Flanagan Tout Feu Tout Flammes</v>
          </cell>
          <cell r="G66">
            <v>40981</v>
          </cell>
          <cell r="H66" t="str">
            <v>FLAT COATED</v>
          </cell>
          <cell r="I66" t="str">
            <v>M</v>
          </cell>
          <cell r="J66" t="str">
            <v>SE27834/2012</v>
          </cell>
          <cell r="K66">
            <v>752098100599348</v>
          </cell>
          <cell r="M66" t="str">
            <v>O'Flanagan Hall Truten</v>
          </cell>
          <cell r="N66" t="str">
            <v>O'Flanagan Falkst Alarm</v>
          </cell>
          <cell r="O66" t="str">
            <v>Florence FOURNIER</v>
          </cell>
          <cell r="P66" t="str">
            <v>Florence FOURNIER</v>
          </cell>
        </row>
        <row r="67">
          <cell r="B67" t="str">
            <v>j2</v>
          </cell>
          <cell r="C67" t="str">
            <v>Initiation</v>
          </cell>
          <cell r="D67">
            <v>59</v>
          </cell>
          <cell r="E67">
            <v>19</v>
          </cell>
          <cell r="F67" t="str">
            <v>Jump in your music de la seigneurie des vignes</v>
          </cell>
          <cell r="G67">
            <v>41902</v>
          </cell>
          <cell r="H67" t="str">
            <v>GOLDEN</v>
          </cell>
          <cell r="I67" t="str">
            <v>M</v>
          </cell>
          <cell r="J67" t="str">
            <v>143191/16685</v>
          </cell>
          <cell r="K67">
            <v>250268712241683</v>
          </cell>
          <cell r="L67">
            <v>67089</v>
          </cell>
          <cell r="M67" t="str">
            <v>Follow me Stanley de l'orfillec</v>
          </cell>
          <cell r="N67" t="str">
            <v>Happy music for Hannah de la seigneurie des vignes</v>
          </cell>
          <cell r="O67" t="str">
            <v>Françoise SILIART</v>
          </cell>
          <cell r="P67" t="str">
            <v>Françoise SILIART</v>
          </cell>
        </row>
        <row r="68">
          <cell r="B68" t="str">
            <v>j2</v>
          </cell>
          <cell r="C68" t="str">
            <v>Initiation</v>
          </cell>
          <cell r="D68">
            <v>52</v>
          </cell>
          <cell r="E68">
            <v>8</v>
          </cell>
          <cell r="F68" t="str">
            <v>Jade du Pays Sauvage</v>
          </cell>
          <cell r="G68">
            <v>41750</v>
          </cell>
          <cell r="H68" t="str">
            <v>GOLDEN</v>
          </cell>
          <cell r="I68" t="str">
            <v>F</v>
          </cell>
          <cell r="J68" t="str">
            <v>140559/19036</v>
          </cell>
          <cell r="K68">
            <v>250268731158443</v>
          </cell>
          <cell r="O68" t="str">
            <v>Gaëlle AUBAC</v>
          </cell>
          <cell r="P68" t="str">
            <v>Gaëlle AUBAC</v>
          </cell>
        </row>
        <row r="69">
          <cell r="B69" t="str">
            <v>j2</v>
          </cell>
          <cell r="C69" t="str">
            <v>Initiation</v>
          </cell>
          <cell r="D69">
            <v>60</v>
          </cell>
          <cell r="E69">
            <v>5</v>
          </cell>
          <cell r="F69" t="str">
            <v>McLaren Malice de Javelot des Granges</v>
          </cell>
          <cell r="G69">
            <v>42372</v>
          </cell>
          <cell r="H69" t="str">
            <v>LABRADOR</v>
          </cell>
          <cell r="I69" t="str">
            <v>F</v>
          </cell>
          <cell r="J69">
            <v>248209</v>
          </cell>
          <cell r="K69">
            <v>250268500956717</v>
          </cell>
          <cell r="L69">
            <v>68396</v>
          </cell>
          <cell r="M69" t="str">
            <v>FENHART-CLYDE</v>
          </cell>
          <cell r="N69" t="str">
            <v>ALMONDGLEN-TIZZY</v>
          </cell>
          <cell r="O69" t="str">
            <v>Geneviève DESSONET</v>
          </cell>
          <cell r="P69" t="str">
            <v>Geneviève DESSONET</v>
          </cell>
        </row>
        <row r="70">
          <cell r="B70" t="str">
            <v>j2</v>
          </cell>
          <cell r="C70" t="str">
            <v>Initiation</v>
          </cell>
          <cell r="D70">
            <v>61</v>
          </cell>
          <cell r="E70">
            <v>13</v>
          </cell>
          <cell r="F70" t="str">
            <v>Morgane de Javelot des Granges</v>
          </cell>
          <cell r="G70">
            <v>42474</v>
          </cell>
          <cell r="H70" t="str">
            <v>FLAT COATED</v>
          </cell>
          <cell r="I70" t="str">
            <v>F</v>
          </cell>
          <cell r="J70">
            <v>5963</v>
          </cell>
          <cell r="K70">
            <v>250268501010965</v>
          </cell>
          <cell r="L70">
            <v>68397</v>
          </cell>
          <cell r="M70" t="str">
            <v>O FLANAGAN CENTURY GOTHIC</v>
          </cell>
          <cell r="N70" t="str">
            <v>ECLIPS DU VAL DES GRANGES</v>
          </cell>
          <cell r="O70" t="str">
            <v>Geneviève DESSONET</v>
          </cell>
          <cell r="P70" t="str">
            <v>Geneviève DESSONET</v>
          </cell>
        </row>
        <row r="71">
          <cell r="B71" t="str">
            <v>j2</v>
          </cell>
          <cell r="C71" t="str">
            <v>Initiation</v>
          </cell>
          <cell r="D71">
            <v>49</v>
          </cell>
          <cell r="E71">
            <v>2</v>
          </cell>
          <cell r="F71" t="str">
            <v>Feathwood Mc Mowgli</v>
          </cell>
          <cell r="G71">
            <v>42467</v>
          </cell>
          <cell r="H71" t="str">
            <v>GOLDEN</v>
          </cell>
          <cell r="I71" t="str">
            <v>M</v>
          </cell>
          <cell r="J71" t="str">
            <v>159191/0</v>
          </cell>
          <cell r="K71">
            <v>250268731631964</v>
          </cell>
          <cell r="M71" t="str">
            <v>Lochnado Glorius Golden</v>
          </cell>
          <cell r="N71" t="str">
            <v>Kaliture Gra Go Deo</v>
          </cell>
          <cell r="O71" t="str">
            <v>Jacqueline BEAUMONT </v>
          </cell>
          <cell r="P71" t="str">
            <v>Jacqueline BEAUMONT</v>
          </cell>
        </row>
        <row r="72">
          <cell r="B72" t="str">
            <v>j2</v>
          </cell>
          <cell r="C72" t="str">
            <v>Initiation</v>
          </cell>
          <cell r="D72">
            <v>65</v>
          </cell>
          <cell r="E72">
            <v>7</v>
          </cell>
          <cell r="F72" t="str">
            <v>Ashury Irresistible</v>
          </cell>
          <cell r="G72">
            <v>41414</v>
          </cell>
          <cell r="H72" t="str">
            <v>GOLDEN</v>
          </cell>
          <cell r="I72" t="str">
            <v>F</v>
          </cell>
          <cell r="J72" t="str">
            <v>131578/17833</v>
          </cell>
          <cell r="K72">
            <v>250269604980281</v>
          </cell>
          <cell r="L72">
            <v>63862</v>
          </cell>
          <cell r="M72" t="str">
            <v>Ashbury Angel Heart</v>
          </cell>
          <cell r="N72" t="str">
            <v>Ashbury Deep Temptatioin</v>
          </cell>
          <cell r="O72" t="str">
            <v>Liz EUVRARD</v>
          </cell>
          <cell r="P72" t="str">
            <v>Liz EUVRARD</v>
          </cell>
        </row>
        <row r="73">
          <cell r="B73" t="str">
            <v>j2</v>
          </cell>
          <cell r="C73" t="str">
            <v>Initiation</v>
          </cell>
          <cell r="D73">
            <v>46</v>
          </cell>
          <cell r="E73">
            <v>17</v>
          </cell>
          <cell r="F73" t="str">
            <v>Jacomo By Beauregard Louvaneila</v>
          </cell>
          <cell r="G73">
            <v>41922</v>
          </cell>
          <cell r="H73" t="str">
            <v>LABRADOR</v>
          </cell>
          <cell r="I73" t="str">
            <v>M</v>
          </cell>
          <cell r="J73">
            <v>236608</v>
          </cell>
          <cell r="K73">
            <v>250269810593256</v>
          </cell>
          <cell r="L73">
            <v>66295</v>
          </cell>
          <cell r="M73" t="str">
            <v>BEAUREGARD DU BOIS DE L'ESCAMPETTE</v>
          </cell>
          <cell r="N73" t="str">
            <v>GABBY LOUVANEILA</v>
          </cell>
          <cell r="O73" t="str">
            <v>Marie-Laure CHANTELOUP</v>
          </cell>
          <cell r="P73" t="str">
            <v>Marie-Laure CHANTELOUP</v>
          </cell>
        </row>
        <row r="74">
          <cell r="B74" t="str">
            <v>j2</v>
          </cell>
          <cell r="C74" t="str">
            <v>Initiation</v>
          </cell>
          <cell r="D74">
            <v>64</v>
          </cell>
          <cell r="E74">
            <v>21</v>
          </cell>
          <cell r="F74" t="str">
            <v>Masters of Water Last Edition</v>
          </cell>
          <cell r="G74">
            <v>42133</v>
          </cell>
          <cell r="H74" t="str">
            <v>LABRADOR</v>
          </cell>
          <cell r="I74" t="str">
            <v>M</v>
          </cell>
          <cell r="J74">
            <v>252209</v>
          </cell>
          <cell r="K74">
            <v>250268731460691</v>
          </cell>
          <cell r="M74" t="str">
            <v>MOW Hummer</v>
          </cell>
          <cell r="N74" t="str">
            <v>IZYSANDEVIL DES FIELDS DE MAUNY</v>
          </cell>
          <cell r="O74" t="str">
            <v>Marjorie ROUGANIOU</v>
          </cell>
          <cell r="P74" t="str">
            <v>Marjorie ROUGANIOU</v>
          </cell>
        </row>
        <row r="75">
          <cell r="B75" t="str">
            <v>j2</v>
          </cell>
          <cell r="C75" t="str">
            <v>Initiation</v>
          </cell>
          <cell r="D75">
            <v>48</v>
          </cell>
          <cell r="E75">
            <v>6</v>
          </cell>
          <cell r="F75" t="str">
            <v>Juno of Sweet Eyes</v>
          </cell>
          <cell r="G75">
            <v>41712</v>
          </cell>
          <cell r="H75" t="str">
            <v>LABRADOR</v>
          </cell>
          <cell r="I75" t="str">
            <v>F</v>
          </cell>
          <cell r="J75" t="str">
            <v>232423/32598</v>
          </cell>
          <cell r="K75">
            <v>250269606197729</v>
          </cell>
          <cell r="L75">
            <v>65700</v>
          </cell>
          <cell r="M75" t="str">
            <v>Georges de la tour farmina</v>
          </cell>
          <cell r="N75" t="str">
            <v>Careless whisper of sweet eyes </v>
          </cell>
          <cell r="O75" t="str">
            <v>Monique DELAPORTE</v>
          </cell>
          <cell r="P75" t="str">
            <v>Monique DELAPORTE</v>
          </cell>
        </row>
        <row r="76">
          <cell r="B76" t="str">
            <v>j2</v>
          </cell>
          <cell r="C76" t="str">
            <v>Initiation</v>
          </cell>
          <cell r="D76">
            <v>63</v>
          </cell>
          <cell r="E76">
            <v>9</v>
          </cell>
          <cell r="F76" t="str">
            <v>Masters of Water Must</v>
          </cell>
          <cell r="G76">
            <v>42514</v>
          </cell>
          <cell r="H76" t="str">
            <v>GOLDEN</v>
          </cell>
          <cell r="I76" t="str">
            <v>M</v>
          </cell>
          <cell r="J76">
            <v>159835</v>
          </cell>
          <cell r="K76">
            <v>250268731653095</v>
          </cell>
          <cell r="L76">
            <v>68051</v>
          </cell>
          <cell r="M76" t="str">
            <v>Mystybrook Tuscan</v>
          </cell>
          <cell r="N76" t="str">
            <v>Masters of Water INVERNESS</v>
          </cell>
          <cell r="O76" t="str">
            <v>Patrick d'AVOUT</v>
          </cell>
          <cell r="P76" t="str">
            <v>Patrick d'Avout</v>
          </cell>
        </row>
        <row r="77">
          <cell r="B77" t="str">
            <v>j2</v>
          </cell>
          <cell r="C77" t="str">
            <v>Initiation</v>
          </cell>
          <cell r="D77">
            <v>56</v>
          </cell>
          <cell r="E77">
            <v>14</v>
          </cell>
          <cell r="F77" t="str">
            <v>Frimousse du Mas de Mailys</v>
          </cell>
          <cell r="G77">
            <v>40410</v>
          </cell>
          <cell r="H77" t="str">
            <v>CHESAPEAKE BAY</v>
          </cell>
          <cell r="I77" t="str">
            <v>F</v>
          </cell>
          <cell r="J77" t="str">
            <v>254/59</v>
          </cell>
          <cell r="K77">
            <v>250269604207541</v>
          </cell>
          <cell r="L77">
            <v>61475</v>
          </cell>
          <cell r="O77" t="str">
            <v>Romane THOMAS-LECETRE</v>
          </cell>
          <cell r="P77" t="str">
            <v>Anne THOMAS</v>
          </cell>
        </row>
        <row r="78">
          <cell r="B78" t="str">
            <v>j2</v>
          </cell>
          <cell r="C78" t="str">
            <v>Initiation</v>
          </cell>
          <cell r="D78">
            <v>66</v>
          </cell>
          <cell r="E78">
            <v>4</v>
          </cell>
          <cell r="F78" t="str">
            <v>Lucky des Bords de Sange</v>
          </cell>
          <cell r="G78">
            <v>42160</v>
          </cell>
          <cell r="H78" t="str">
            <v>LABRADOR</v>
          </cell>
          <cell r="I78" t="str">
            <v>M</v>
          </cell>
          <cell r="J78">
            <v>241371</v>
          </cell>
          <cell r="K78">
            <v>250268500833943</v>
          </cell>
          <cell r="L78">
            <v>67818</v>
          </cell>
          <cell r="M78" t="str">
            <v>Lesser Burdock Balan</v>
          </cell>
          <cell r="N78" t="str">
            <v>Doly de l'Etang de la Thiellerie</v>
          </cell>
          <cell r="O78" t="str">
            <v>Stéphane PUISSET</v>
          </cell>
          <cell r="P78" t="str">
            <v>Stéphane PUISSET</v>
          </cell>
        </row>
        <row r="79">
          <cell r="B79" t="str">
            <v>j2</v>
          </cell>
          <cell r="C79" t="str">
            <v>Initiation</v>
          </cell>
          <cell r="D79">
            <v>54</v>
          </cell>
          <cell r="E79">
            <v>18</v>
          </cell>
          <cell r="F79" t="str">
            <v>Let's go Abby du fort de Bertheaume</v>
          </cell>
          <cell r="G79">
            <v>42276</v>
          </cell>
          <cell r="H79" t="str">
            <v>GOLDEN</v>
          </cell>
          <cell r="I79" t="str">
            <v>F</v>
          </cell>
          <cell r="J79" t="str">
            <v>152780/0</v>
          </cell>
          <cell r="K79">
            <v>250269811195432</v>
          </cell>
          <cell r="L79">
            <v>67041</v>
          </cell>
          <cell r="M79" t="str">
            <v>Follow me Stanley de l'Orfillec</v>
          </cell>
          <cell r="N79" t="str">
            <v>Fidélig du fort de Bertheaume</v>
          </cell>
          <cell r="O79" t="str">
            <v>Vanessa VALLES </v>
          </cell>
          <cell r="P79" t="str">
            <v>Vanessa VALLES</v>
          </cell>
        </row>
        <row r="80">
          <cell r="B80" t="str">
            <v>j2</v>
          </cell>
          <cell r="C80" t="str">
            <v>Initiation</v>
          </cell>
          <cell r="D80">
            <v>55</v>
          </cell>
          <cell r="E80">
            <v>20</v>
          </cell>
          <cell r="F80" t="str">
            <v>Fendawood Inch</v>
          </cell>
          <cell r="G80">
            <v>42377</v>
          </cell>
          <cell r="H80" t="str">
            <v>LABRADOR</v>
          </cell>
          <cell r="I80" t="str">
            <v>F</v>
          </cell>
          <cell r="J80" t="str">
            <v>H58657</v>
          </cell>
          <cell r="K80">
            <v>978000040007374</v>
          </cell>
          <cell r="M80" t="str">
            <v>FENDAWOOD DRUMMER</v>
          </cell>
          <cell r="N80" t="str">
            <v>RAGWEED'S READY</v>
          </cell>
          <cell r="O80" t="str">
            <v>Xavier BESNARD</v>
          </cell>
          <cell r="P80" t="str">
            <v>Xavier BESNARD</v>
          </cell>
        </row>
        <row r="81">
          <cell r="B81" t="str">
            <v>j2</v>
          </cell>
          <cell r="C81" t="str">
            <v>Novice</v>
          </cell>
          <cell r="D81">
            <v>74</v>
          </cell>
          <cell r="E81">
            <v>32</v>
          </cell>
          <cell r="F81" t="str">
            <v>Masters of water leffe ruby </v>
          </cell>
          <cell r="G81">
            <v>42191</v>
          </cell>
          <cell r="H81" t="str">
            <v>LABRADOR</v>
          </cell>
          <cell r="I81" t="str">
            <v>F</v>
          </cell>
          <cell r="J81">
            <v>243921</v>
          </cell>
          <cell r="K81">
            <v>250268731382154</v>
          </cell>
          <cell r="L81">
            <v>66967</v>
          </cell>
          <cell r="M81" t="str">
            <v>Masters of water i am the boss </v>
          </cell>
          <cell r="N81" t="str">
            <v>Masters of water fox red </v>
          </cell>
          <cell r="O81" t="str">
            <v>Alexandre GAUCHÉE</v>
          </cell>
          <cell r="P81" t="str">
            <v>Alexandre GAUCHÉE</v>
          </cell>
        </row>
        <row r="82">
          <cell r="B82" t="str">
            <v>j2</v>
          </cell>
          <cell r="C82" t="str">
            <v>Novice</v>
          </cell>
          <cell r="D82">
            <v>75</v>
          </cell>
          <cell r="E82">
            <v>31</v>
          </cell>
          <cell r="F82" t="str">
            <v>Jo des Ormeaux de Villebeton</v>
          </cell>
          <cell r="G82">
            <v>41703</v>
          </cell>
          <cell r="H82" t="str">
            <v>LABRADOR</v>
          </cell>
          <cell r="I82" t="str">
            <v>M</v>
          </cell>
          <cell r="J82" t="str">
            <v>235433/0</v>
          </cell>
          <cell r="K82">
            <v>250269802562798</v>
          </cell>
          <cell r="M82" t="str">
            <v>ENJOY DES 4 CYPRES</v>
          </cell>
          <cell r="N82" t="str">
            <v>FUN DES ORMEAUX DE VILLEBETON</v>
          </cell>
          <cell r="O82" t="str">
            <v>Anne BESNARD</v>
          </cell>
          <cell r="P82" t="str">
            <v>Anne BESNARD</v>
          </cell>
        </row>
        <row r="83">
          <cell r="B83" t="str">
            <v>j2</v>
          </cell>
          <cell r="C83" t="str">
            <v>Novice</v>
          </cell>
          <cell r="D83">
            <v>67</v>
          </cell>
          <cell r="F83" t="str">
            <v>Jouanne du Val d'Aronde</v>
          </cell>
          <cell r="G83">
            <v>41758</v>
          </cell>
          <cell r="H83" t="str">
            <v>GOLDEN</v>
          </cell>
          <cell r="I83" t="str">
            <v>F</v>
          </cell>
          <cell r="J83">
            <v>140056</v>
          </cell>
          <cell r="K83">
            <v>250268600027798</v>
          </cell>
          <cell r="L83">
            <v>65382</v>
          </cell>
          <cell r="M83" t="str">
            <v>EWIN Dasfield du Plateau des Bories</v>
          </cell>
          <cell r="N83" t="str">
            <v>GUERANDE du Val d'Aronde</v>
          </cell>
          <cell r="O83" t="str">
            <v>Bernard MAMAN</v>
          </cell>
          <cell r="P83" t="str">
            <v>Bernard MAMAN</v>
          </cell>
        </row>
        <row r="84">
          <cell r="B84" t="str">
            <v>j2</v>
          </cell>
          <cell r="C84" t="str">
            <v>Novice</v>
          </cell>
          <cell r="D84">
            <v>76</v>
          </cell>
          <cell r="E84">
            <v>38</v>
          </cell>
          <cell r="F84" t="str">
            <v>Astraglen Goliath «Max »</v>
          </cell>
          <cell r="G84">
            <v>42082</v>
          </cell>
          <cell r="H84" t="str">
            <v>LABRADOR</v>
          </cell>
          <cell r="I84" t="str">
            <v>M</v>
          </cell>
          <cell r="J84" t="str">
            <v>Z91480</v>
          </cell>
          <cell r="K84">
            <v>966000100599590</v>
          </cell>
          <cell r="L84">
            <v>66890</v>
          </cell>
          <cell r="M84" t="str">
            <v>Int F.T.Ch, GB F.T.Ch WAYSGREEN APOLLO</v>
          </cell>
          <cell r="N84" t="str">
            <v>Int F.T.Ch ASTRAGLEN FAITH </v>
          </cell>
          <cell r="O84" t="str">
            <v>Brahim BOUZID</v>
          </cell>
          <cell r="P84" t="str">
            <v>Brahim Bouzid</v>
          </cell>
        </row>
        <row r="85">
          <cell r="B85" t="str">
            <v>j2</v>
          </cell>
          <cell r="C85" t="str">
            <v>Novice</v>
          </cell>
          <cell r="D85">
            <v>77</v>
          </cell>
          <cell r="E85">
            <v>36</v>
          </cell>
          <cell r="F85" t="str">
            <v>Whispering Oaks Noble Finale dit "No Yes"</v>
          </cell>
          <cell r="G85">
            <v>41852</v>
          </cell>
          <cell r="H85" t="str">
            <v>GOLDEN</v>
          </cell>
          <cell r="I85" t="str">
            <v>M</v>
          </cell>
          <cell r="J85" t="str">
            <v>LOSH 11 46 227</v>
          </cell>
          <cell r="K85">
            <v>981100004085500</v>
          </cell>
          <cell r="L85">
            <v>67021</v>
          </cell>
          <cell r="M85" t="str">
            <v>CLOCKBURN CLYDE</v>
          </cell>
          <cell r="N85" t="str">
            <v>WHISPERING OAKS GOLDENPAWS</v>
          </cell>
          <cell r="O85" t="str">
            <v>Estelle VILLIER</v>
          </cell>
          <cell r="P85" t="str">
            <v>Bénédicte CHARLES</v>
          </cell>
        </row>
        <row r="86">
          <cell r="B86" t="str">
            <v>j2</v>
          </cell>
          <cell r="C86" t="str">
            <v>Novice</v>
          </cell>
          <cell r="D86">
            <v>71</v>
          </cell>
          <cell r="E86">
            <v>34</v>
          </cell>
          <cell r="F86" t="str">
            <v>Dyana'Lys jump Jocker Joystick</v>
          </cell>
          <cell r="G86">
            <v>41834</v>
          </cell>
          <cell r="H86" t="str">
            <v>LABRADOR</v>
          </cell>
          <cell r="I86" t="str">
            <v>F</v>
          </cell>
          <cell r="J86">
            <v>236239</v>
          </cell>
          <cell r="K86">
            <v>250268731221562</v>
          </cell>
          <cell r="L86">
            <v>65365</v>
          </cell>
          <cell r="M86" t="str">
            <v>team timberline karoo dessert</v>
          </cell>
          <cell r="N86" t="str">
            <v>braveur elia star 2</v>
          </cell>
          <cell r="O86" t="str">
            <v>Evelyne BOURGOIN</v>
          </cell>
          <cell r="P86" t="str">
            <v>Richard LANDRON</v>
          </cell>
        </row>
        <row r="87">
          <cell r="B87" t="str">
            <v>j2</v>
          </cell>
          <cell r="C87" t="str">
            <v>Novice</v>
          </cell>
          <cell r="D87">
            <v>70</v>
          </cell>
          <cell r="E87">
            <v>37</v>
          </cell>
          <cell r="F87" t="str">
            <v>ID du Rau d'Esch</v>
          </cell>
          <cell r="G87">
            <v>41439</v>
          </cell>
          <cell r="H87" t="str">
            <v>GOLDEN</v>
          </cell>
          <cell r="I87" t="str">
            <v>F</v>
          </cell>
          <cell r="J87" t="str">
            <v>131448/0</v>
          </cell>
          <cell r="K87">
            <v>250269604988700</v>
          </cell>
          <cell r="L87">
            <v>63813</v>
          </cell>
          <cell r="M87" t="str">
            <v>Feathwood Mc Eos</v>
          </cell>
          <cell r="N87" t="str">
            <v>Dik Dik du Rau d'esch</v>
          </cell>
          <cell r="O87" t="str">
            <v>Jacqueline BEAUMONT</v>
          </cell>
          <cell r="P87" t="str">
            <v>Jacqueline BEAUMONT</v>
          </cell>
        </row>
        <row r="88">
          <cell r="B88" t="str">
            <v>j2</v>
          </cell>
          <cell r="C88" t="str">
            <v>Novice</v>
          </cell>
          <cell r="D88">
            <v>72</v>
          </cell>
          <cell r="E88">
            <v>35</v>
          </cell>
          <cell r="F88" t="str">
            <v>How Do You Like Me Now Of Misty Dreams (LUCKY)</v>
          </cell>
          <cell r="G88">
            <v>41128</v>
          </cell>
          <cell r="H88" t="str">
            <v>LABRADOR</v>
          </cell>
          <cell r="I88" t="str">
            <v>F</v>
          </cell>
          <cell r="J88">
            <v>221383</v>
          </cell>
          <cell r="K88">
            <v>250269604781512</v>
          </cell>
          <cell r="L88">
            <v>62416</v>
          </cell>
          <cell r="M88" t="str">
            <v>AHTI DU PUITS DE CHANTEINS</v>
          </cell>
          <cell r="N88" t="str">
            <v>DON'T CRY FOR ME OF MISTY DREAMS</v>
          </cell>
          <cell r="O88" t="str">
            <v>Jean-Marc LACOUME</v>
          </cell>
          <cell r="P88" t="str">
            <v>Jean-Marc LACOUME</v>
          </cell>
        </row>
        <row r="89">
          <cell r="B89" t="str">
            <v>j2</v>
          </cell>
          <cell r="C89" t="str">
            <v>Novice</v>
          </cell>
          <cell r="D89">
            <v>88</v>
          </cell>
          <cell r="E89">
            <v>33</v>
          </cell>
          <cell r="F89" t="str">
            <v>Early</v>
          </cell>
          <cell r="O89" t="str">
            <v>Laurent Baledent</v>
          </cell>
          <cell r="P89" t="str">
            <v>Laurent Baledent</v>
          </cell>
        </row>
        <row r="90">
          <cell r="B90" t="str">
            <v>j2</v>
          </cell>
          <cell r="C90" t="str">
            <v>Novice</v>
          </cell>
          <cell r="D90">
            <v>73</v>
          </cell>
          <cell r="E90">
            <v>40</v>
          </cell>
          <cell r="F90" t="str">
            <v>Indee des Bords de Sange dit Ignace</v>
          </cell>
          <cell r="G90">
            <v>41351</v>
          </cell>
          <cell r="H90" t="str">
            <v>LABRADOR</v>
          </cell>
          <cell r="I90" t="str">
            <v>M</v>
          </cell>
          <cell r="J90">
            <v>225476</v>
          </cell>
          <cell r="K90">
            <v>250269802217257</v>
          </cell>
          <cell r="L90">
            <v>63954</v>
          </cell>
          <cell r="M90" t="str">
            <v>Dipper des Hauts de Campardon</v>
          </cell>
          <cell r="N90" t="str">
            <v>Bambou de la Vallee de Villiers</v>
          </cell>
          <cell r="O90" t="str">
            <v>Marc VILLETTE</v>
          </cell>
          <cell r="P90" t="str">
            <v>Marc VILLETTE</v>
          </cell>
        </row>
        <row r="91">
          <cell r="B91" t="str">
            <v>j2</v>
          </cell>
          <cell r="C91" t="str">
            <v>Novice</v>
          </cell>
          <cell r="D91">
            <v>68</v>
          </cell>
          <cell r="E91">
            <v>41</v>
          </cell>
          <cell r="F91" t="str">
            <v>Geisha des Amourettes de Béjarie "Gucci"</v>
          </cell>
          <cell r="G91">
            <v>41754</v>
          </cell>
          <cell r="H91" t="str">
            <v>LABRADOR</v>
          </cell>
          <cell r="I91" t="str">
            <v>F</v>
          </cell>
          <cell r="J91" t="str">
            <v>216807/30616</v>
          </cell>
          <cell r="K91">
            <v>250269801775972</v>
          </cell>
          <cell r="L91">
            <v>61819</v>
          </cell>
          <cell r="M91" t="str">
            <v>ETORKI DU VAL DE FRANCE</v>
          </cell>
          <cell r="N91" t="str">
            <v>DELIA DES AMOURETTES DE BEJARIE</v>
          </cell>
          <cell r="O91" t="str">
            <v>Philippe de FRANCLIEU</v>
          </cell>
          <cell r="P91" t="str">
            <v>Célian GOURY du ROSLAN</v>
          </cell>
        </row>
        <row r="92">
          <cell r="B92" t="str">
            <v>j2</v>
          </cell>
          <cell r="C92" t="str">
            <v>Novice</v>
          </cell>
          <cell r="D92">
            <v>69</v>
          </cell>
          <cell r="E92">
            <v>39</v>
          </cell>
          <cell r="F92" t="str">
            <v>Jango des Amourettes de Béjarie</v>
          </cell>
          <cell r="G92">
            <v>41754</v>
          </cell>
          <cell r="H92" t="str">
            <v>LABRADOR</v>
          </cell>
          <cell r="I92" t="str">
            <v>M</v>
          </cell>
          <cell r="J92" t="str">
            <v>236081/25852</v>
          </cell>
          <cell r="K92">
            <v>250268731154404</v>
          </cell>
          <cell r="M92" t="str">
            <v>EOS (LOF 202773/23432)</v>
          </cell>
          <cell r="N92" t="str">
            <v>BLOOM DES AMOURETTES DE BEJARIE</v>
          </cell>
          <cell r="O92" t="str">
            <v>Pierre de FRANCLIEU</v>
          </cell>
          <cell r="P92" t="str">
            <v>Philippe de FRANCLIEU</v>
          </cell>
        </row>
        <row r="93">
          <cell r="B93" t="str">
            <v>j2</v>
          </cell>
          <cell r="C93" t="str">
            <v>Open</v>
          </cell>
          <cell r="D93">
            <v>78</v>
          </cell>
          <cell r="E93">
            <v>52</v>
          </cell>
          <cell r="F93" t="str">
            <v>Dyana'Lys Jump Jocker's Jinx "Jessy"</v>
          </cell>
          <cell r="G93">
            <v>41834</v>
          </cell>
          <cell r="H93" t="str">
            <v>LABRADOR</v>
          </cell>
          <cell r="I93" t="str">
            <v>F</v>
          </cell>
          <cell r="J93" t="str">
            <v>236238/32809</v>
          </cell>
          <cell r="K93">
            <v>250269606213980</v>
          </cell>
          <cell r="L93">
            <v>65223</v>
          </cell>
          <cell r="M93" t="str">
            <v>TEAM TIMBERLINE KAROO DESSERT </v>
          </cell>
          <cell r="N93" t="str">
            <v>BRAVEUR ELIA STAR II</v>
          </cell>
          <cell r="O93" t="str">
            <v>Evelyne BOURGOIN</v>
          </cell>
          <cell r="P93" t="str">
            <v>Evelyne BOURGOIN</v>
          </cell>
        </row>
        <row r="94">
          <cell r="B94" t="str">
            <v>j2</v>
          </cell>
          <cell r="C94" t="str">
            <v>Open</v>
          </cell>
          <cell r="D94">
            <v>80</v>
          </cell>
          <cell r="E94">
            <v>55</v>
          </cell>
          <cell r="F94" t="str">
            <v>Lesser Burdock Balan</v>
          </cell>
          <cell r="G94">
            <v>41048</v>
          </cell>
          <cell r="H94" t="str">
            <v>LABRADOR</v>
          </cell>
          <cell r="I94" t="str">
            <v>M</v>
          </cell>
          <cell r="J94" t="str">
            <v>SHSB 725544</v>
          </cell>
          <cell r="K94">
            <v>40097809083677</v>
          </cell>
          <cell r="M94" t="str">
            <v>Astraglen Trigger  Fendawood</v>
          </cell>
          <cell r="N94" t="str">
            <v>Lesser Burdock Ansdell</v>
          </cell>
          <cell r="O94" t="str">
            <v>Gérard REINLE</v>
          </cell>
          <cell r="P94" t="str">
            <v>Gérard REINLE</v>
          </cell>
        </row>
        <row r="95">
          <cell r="B95" t="str">
            <v>j2</v>
          </cell>
          <cell r="C95" t="str">
            <v>Open</v>
          </cell>
          <cell r="D95">
            <v>85</v>
          </cell>
          <cell r="E95">
            <v>53</v>
          </cell>
          <cell r="F95" t="str">
            <v>Kik Iskis</v>
          </cell>
          <cell r="G95">
            <v>41365</v>
          </cell>
          <cell r="H95" t="str">
            <v>LABRADOR</v>
          </cell>
          <cell r="I95" t="str">
            <v>F</v>
          </cell>
          <cell r="J95" t="str">
            <v>2252222/32826</v>
          </cell>
          <cell r="K95">
            <v>250268710296430</v>
          </cell>
          <cell r="L95">
            <v>64191</v>
          </cell>
          <cell r="M95" t="str">
            <v>AIRYOLLAND DARKLY</v>
          </cell>
          <cell r="N95" t="str">
            <v>KIK CELTIC</v>
          </cell>
          <cell r="O95" t="str">
            <v>Guillaume GANIVET</v>
          </cell>
          <cell r="P95" t="str">
            <v>Guillaume GANIVET</v>
          </cell>
        </row>
        <row r="96">
          <cell r="B96" t="str">
            <v>j2</v>
          </cell>
          <cell r="C96" t="str">
            <v>Open</v>
          </cell>
          <cell r="D96">
            <v>81</v>
          </cell>
          <cell r="F96" t="str">
            <v>Ebene</v>
          </cell>
          <cell r="G96">
            <v>39982</v>
          </cell>
          <cell r="H96" t="str">
            <v>LABRADOR</v>
          </cell>
          <cell r="I96" t="str">
            <v>F</v>
          </cell>
          <cell r="J96">
            <v>199457</v>
          </cell>
          <cell r="K96">
            <v>250268500225152</v>
          </cell>
          <cell r="L96">
            <v>54374</v>
          </cell>
          <cell r="M96" t="str">
            <v>bordeau de la bruyere des gatines</v>
          </cell>
          <cell r="N96" t="str">
            <v>blaye de l etang de la thiellerie</v>
          </cell>
          <cell r="O96" t="str">
            <v>Stéphane PUISSET</v>
          </cell>
          <cell r="P96" t="str">
            <v>Stéphane PUISSET</v>
          </cell>
        </row>
        <row r="97">
          <cell r="B97" t="str">
            <v>j2</v>
          </cell>
          <cell r="C97" t="str">
            <v>Open</v>
          </cell>
          <cell r="D97">
            <v>82</v>
          </cell>
          <cell r="E97">
            <v>58</v>
          </cell>
          <cell r="F97" t="str">
            <v>Gipsy des Bords de Sange</v>
          </cell>
          <cell r="G97">
            <v>40714</v>
          </cell>
          <cell r="H97" t="str">
            <v>LABRADOR</v>
          </cell>
          <cell r="I97" t="str">
            <v>F</v>
          </cell>
          <cell r="J97">
            <v>214317</v>
          </cell>
          <cell r="K97">
            <v>250269801744682</v>
          </cell>
          <cell r="L97">
            <v>61517</v>
          </cell>
          <cell r="M97" t="str">
            <v>caporal meries</v>
          </cell>
          <cell r="N97" t="str">
            <v>bambou de la vallée de villiers</v>
          </cell>
          <cell r="O97" t="str">
            <v>Stéphane PUISSET</v>
          </cell>
          <cell r="P97" t="str">
            <v>Stéphane PUISSET</v>
          </cell>
        </row>
        <row r="98">
          <cell r="B98" t="str">
            <v>j2</v>
          </cell>
          <cell r="C98" t="str">
            <v>Open</v>
          </cell>
          <cell r="D98">
            <v>83</v>
          </cell>
          <cell r="E98">
            <v>51</v>
          </cell>
          <cell r="F98" t="str">
            <v>Bambou de la Vallée de Villiers</v>
          </cell>
          <cell r="G98">
            <v>38895</v>
          </cell>
          <cell r="H98" t="str">
            <v>LABRADOR</v>
          </cell>
          <cell r="I98" t="str">
            <v>F</v>
          </cell>
          <cell r="J98" t="str">
            <v>178943/27753</v>
          </cell>
          <cell r="K98" t="str">
            <v>2fby 985</v>
          </cell>
          <cell r="L98">
            <v>51860</v>
          </cell>
          <cell r="M98" t="str">
            <v>olaf de la vallee de polisan</v>
          </cell>
          <cell r="N98" t="str">
            <v>ula</v>
          </cell>
          <cell r="O98" t="str">
            <v>Stéphane PUISSET</v>
          </cell>
          <cell r="P98" t="str">
            <v>Stéphane PUISSET</v>
          </cell>
        </row>
        <row r="99">
          <cell r="B99" t="str">
            <v>j2</v>
          </cell>
          <cell r="C99" t="str">
            <v>Open</v>
          </cell>
          <cell r="D99">
            <v>84</v>
          </cell>
          <cell r="E99">
            <v>56</v>
          </cell>
          <cell r="F99" t="str">
            <v>Doly de l'Etang de la Thiellerie</v>
          </cell>
          <cell r="G99">
            <v>39677</v>
          </cell>
          <cell r="H99" t="str">
            <v>LABRADOR</v>
          </cell>
          <cell r="I99" t="str">
            <v>F</v>
          </cell>
          <cell r="J99">
            <v>194784</v>
          </cell>
          <cell r="K99">
            <v>250269801225346</v>
          </cell>
          <cell r="L99">
            <v>53529</v>
          </cell>
          <cell r="M99" t="str">
            <v>braveur azgar</v>
          </cell>
          <cell r="N99" t="str">
            <v>bee de l etang de la thiellerie</v>
          </cell>
          <cell r="O99" t="str">
            <v>Stéphane PUISSET</v>
          </cell>
          <cell r="P99" t="str">
            <v>Stéphane PUISSET</v>
          </cell>
        </row>
        <row r="100">
          <cell r="B100" t="str">
            <v>j2</v>
          </cell>
          <cell r="C100" t="str">
            <v>Open</v>
          </cell>
          <cell r="D100">
            <v>79</v>
          </cell>
          <cell r="E100">
            <v>54</v>
          </cell>
          <cell r="F100" t="str">
            <v>Flash des Ormeaux des Villebeton</v>
          </cell>
          <cell r="G100">
            <v>40300</v>
          </cell>
          <cell r="H100" t="str">
            <v>LABRADOR</v>
          </cell>
          <cell r="I100" t="str">
            <v>F</v>
          </cell>
          <cell r="J100">
            <v>206191</v>
          </cell>
          <cell r="K100">
            <v>250269801531438</v>
          </cell>
          <cell r="M100" t="str">
            <v>BRAVEUR VOICE</v>
          </cell>
          <cell r="N100" t="str">
            <v>DUNE DES ORMEAUX DE VILLEBETON</v>
          </cell>
          <cell r="O100" t="str">
            <v>Xavier BESNARD</v>
          </cell>
          <cell r="P100" t="str">
            <v>Xavier BESNARD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WT"/>
    </sheetNames>
    <sheetDataSet>
      <sheetData sheetId="0">
        <row r="21">
          <cell r="D21">
            <v>7</v>
          </cell>
          <cell r="E21">
            <v>14</v>
          </cell>
          <cell r="F21" t="str">
            <v>Lucky Bramy du clos des Vignes Savrony </v>
          </cell>
          <cell r="G21">
            <v>42172</v>
          </cell>
          <cell r="H21" t="str">
            <v>FLAT COATED</v>
          </cell>
          <cell r="I21" t="str">
            <v>F</v>
          </cell>
          <cell r="J21">
            <v>5757934</v>
          </cell>
          <cell r="K21">
            <v>2502698112236320</v>
          </cell>
          <cell r="L21">
            <v>67161</v>
          </cell>
          <cell r="M21" t="str">
            <v>Cuivienen aapeli</v>
          </cell>
          <cell r="N21" t="str">
            <v>D'Ebene Du Clos Des Vignes Savrony</v>
          </cell>
          <cell r="O21" t="str">
            <v>Virginie GOMBERT</v>
          </cell>
          <cell r="P21" t="str">
            <v>Virginie GOMBERT</v>
          </cell>
        </row>
        <row r="22">
          <cell r="D22">
            <v>8</v>
          </cell>
          <cell r="E22">
            <v>26</v>
          </cell>
          <cell r="F22" t="str">
            <v>Jun Of Sweet Eyes</v>
          </cell>
          <cell r="G22">
            <v>41894</v>
          </cell>
          <cell r="H22" t="str">
            <v>LABRADOR</v>
          </cell>
          <cell r="I22" t="str">
            <v>M</v>
          </cell>
          <cell r="J22" t="str">
            <v>235969/0</v>
          </cell>
          <cell r="K22">
            <v>250269606331101</v>
          </cell>
          <cell r="L22">
            <v>66012</v>
          </cell>
          <cell r="M22" t="str">
            <v>Georges De La Tour Farina</v>
          </cell>
          <cell r="N22" t="str">
            <v>SWEET DREAMS KOCIOKWIK</v>
          </cell>
          <cell r="O22" t="str">
            <v>Claudine Rangassany</v>
          </cell>
          <cell r="P22" t="str">
            <v>Claudine Rangassany</v>
          </cell>
        </row>
        <row r="23">
          <cell r="D23">
            <v>9</v>
          </cell>
          <cell r="E23">
            <v>25</v>
          </cell>
          <cell r="F23" t="str">
            <v>Miss Monroe Du Domaine Des Contes</v>
          </cell>
          <cell r="G23">
            <v>42513</v>
          </cell>
          <cell r="H23" t="str">
            <v>LABRADOR</v>
          </cell>
          <cell r="I23" t="str">
            <v>F</v>
          </cell>
          <cell r="J23">
            <v>248622</v>
          </cell>
          <cell r="K23">
            <v>250268712486833</v>
          </cell>
          <cell r="L23">
            <v>68600</v>
          </cell>
          <cell r="M23" t="str">
            <v>Carriage Hill's Dressed Man</v>
          </cell>
          <cell r="N23" t="str">
            <v>Joy Hunting Friend</v>
          </cell>
          <cell r="O23" t="str">
            <v>Stella Hetzel</v>
          </cell>
          <cell r="P23" t="str">
            <v>Stella Hetzel</v>
          </cell>
        </row>
        <row r="24">
          <cell r="D24">
            <v>10</v>
          </cell>
          <cell r="E24">
            <v>23</v>
          </cell>
          <cell r="F24" t="str">
            <v>Livima Des Songes De Verbeia</v>
          </cell>
          <cell r="G24">
            <v>42214</v>
          </cell>
          <cell r="H24" t="str">
            <v>GOLDEN</v>
          </cell>
          <cell r="I24" t="str">
            <v>F</v>
          </cell>
          <cell r="J24">
            <v>151127</v>
          </cell>
          <cell r="K24">
            <v>250269802611</v>
          </cell>
          <cell r="L24">
            <v>67222</v>
          </cell>
          <cell r="M24" t="str">
            <v>Hakuna Matata Du Pays Sauvage</v>
          </cell>
          <cell r="N24" t="str">
            <v>Gothiam Des Songes De Verbeia</v>
          </cell>
          <cell r="O24" t="str">
            <v>Corinne Villeroy de Galhau</v>
          </cell>
          <cell r="P24" t="str">
            <v>Corinne Villeroy de Galhau</v>
          </cell>
        </row>
        <row r="25">
          <cell r="D25">
            <v>11</v>
          </cell>
          <cell r="E25">
            <v>22</v>
          </cell>
          <cell r="F25" t="str">
            <v>Vindögats Rimfrost</v>
          </cell>
          <cell r="G25">
            <v>41334</v>
          </cell>
          <cell r="H25" t="str">
            <v>GOLDEN</v>
          </cell>
          <cell r="I25" t="str">
            <v>M</v>
          </cell>
          <cell r="J25">
            <v>21764</v>
          </cell>
          <cell r="K25">
            <v>977200008497723</v>
          </cell>
          <cell r="L25">
            <v>26964</v>
          </cell>
          <cell r="M25" t="str">
            <v>SJCH Doubleuse October</v>
          </cell>
          <cell r="N25" t="str">
            <v>Doubleuse stardust</v>
          </cell>
          <cell r="O25" t="str">
            <v>Asa Pehrson</v>
          </cell>
          <cell r="P25" t="str">
            <v>Asa Pehrson</v>
          </cell>
        </row>
        <row r="26">
          <cell r="D26">
            <v>12</v>
          </cell>
          <cell r="E26">
            <v>27</v>
          </cell>
          <cell r="F26" t="str">
            <v>Joy Hunting Friend</v>
          </cell>
          <cell r="G26">
            <v>41712</v>
          </cell>
          <cell r="H26" t="str">
            <v>LABRADOR</v>
          </cell>
          <cell r="I26" t="str">
            <v>F</v>
          </cell>
          <cell r="J26">
            <v>233714</v>
          </cell>
          <cell r="K26">
            <v>250268731119138</v>
          </cell>
          <cell r="L26">
            <v>65413</v>
          </cell>
          <cell r="M26" t="str">
            <v>Heros du Plateau de Brabois</v>
          </cell>
          <cell r="N26" t="str">
            <v>Hunting Friend Eternal Flame</v>
          </cell>
          <cell r="O26" t="str">
            <v>Stella Hetzel</v>
          </cell>
          <cell r="P26" t="str">
            <v>Stella Hetzel</v>
          </cell>
        </row>
        <row r="27">
          <cell r="D27">
            <v>13</v>
          </cell>
          <cell r="E27">
            <v>11</v>
          </cell>
          <cell r="F27" t="str">
            <v>Dyana Lys Lightning Speed dit Momoyz</v>
          </cell>
          <cell r="G27">
            <v>42254</v>
          </cell>
          <cell r="H27" t="str">
            <v>LABRADOR</v>
          </cell>
          <cell r="I27" t="str">
            <v>M</v>
          </cell>
          <cell r="J27" t="str">
            <v>246453/26385</v>
          </cell>
          <cell r="K27">
            <v>250268712281744</v>
          </cell>
          <cell r="L27">
            <v>68590</v>
          </cell>
          <cell r="M27" t="str">
            <v>Int Ft.Ch Uranus Vom Fichtenhorst</v>
          </cell>
          <cell r="N27" t="str">
            <v>Ft.Ch Dinky Toy de l'Etang de la Thiellerie</v>
          </cell>
          <cell r="O27" t="str">
            <v>Estelle VILLIER</v>
          </cell>
          <cell r="P27" t="str">
            <v>Estelle VILLIER</v>
          </cell>
        </row>
        <row r="28">
          <cell r="D28">
            <v>14</v>
          </cell>
          <cell r="E28">
            <v>24</v>
          </cell>
          <cell r="F28" t="str">
            <v>Lovely Léonore of Cape Makkovik</v>
          </cell>
          <cell r="G28">
            <v>41750</v>
          </cell>
          <cell r="H28" t="str">
            <v>GOLDEN</v>
          </cell>
          <cell r="I28" t="str">
            <v>F</v>
          </cell>
          <cell r="J28" t="str">
            <v>L/139/14</v>
          </cell>
          <cell r="K28">
            <v>276094500243976</v>
          </cell>
          <cell r="M28" t="str">
            <v>Ch.Sarrasencia Si Hcowsti Bor</v>
          </cell>
          <cell r="N28" t="str">
            <v>Ch.Farrah de la Tour Farmina</v>
          </cell>
          <cell r="O28" t="str">
            <v>Elisabeth Valentin</v>
          </cell>
          <cell r="P28" t="str">
            <v>Elisabeth Valentin</v>
          </cell>
        </row>
        <row r="29">
          <cell r="D29">
            <v>15</v>
          </cell>
          <cell r="E29">
            <v>16</v>
          </cell>
          <cell r="F29" t="str">
            <v>Laska du Pays Eduens</v>
          </cell>
          <cell r="G29">
            <v>42269</v>
          </cell>
          <cell r="H29" t="str">
            <v>GOLDEN</v>
          </cell>
          <cell r="I29" t="str">
            <v>F</v>
          </cell>
          <cell r="J29" t="str">
            <v>152411/0</v>
          </cell>
          <cell r="K29">
            <v>250268500894954</v>
          </cell>
          <cell r="L29">
            <v>68464</v>
          </cell>
          <cell r="M29" t="str">
            <v>Fuerté des Fields d'Est</v>
          </cell>
          <cell r="N29" t="str">
            <v>Gessy du Plateau de Plaisance</v>
          </cell>
          <cell r="O29" t="str">
            <v>Annick Carlot</v>
          </cell>
          <cell r="P29" t="str">
            <v>Christian Carlot</v>
          </cell>
        </row>
        <row r="30">
          <cell r="D30">
            <v>16</v>
          </cell>
          <cell r="E30">
            <v>12</v>
          </cell>
          <cell r="F30" t="str">
            <v>Miss Tral des Tourbiere de la Souche</v>
          </cell>
          <cell r="G30">
            <v>42377</v>
          </cell>
          <cell r="H30" t="str">
            <v>LABRADOR</v>
          </cell>
          <cell r="I30" t="str">
            <v>M</v>
          </cell>
          <cell r="J30">
            <v>246086</v>
          </cell>
          <cell r="K30">
            <v>250268731550051</v>
          </cell>
          <cell r="L30">
            <v>68681</v>
          </cell>
          <cell r="M30" t="str">
            <v>Fflnongain Ben</v>
          </cell>
          <cell r="N30" t="str">
            <v>Braveur Fidji</v>
          </cell>
          <cell r="O30" t="str">
            <v>Ludovic Collot</v>
          </cell>
          <cell r="P30" t="str">
            <v>Ludovic Collot</v>
          </cell>
        </row>
        <row r="31">
          <cell r="D31">
            <v>17</v>
          </cell>
          <cell r="E31">
            <v>19</v>
          </cell>
          <cell r="F31" t="str">
            <v>Mac des Tourbieres de la Souche</v>
          </cell>
          <cell r="G31">
            <v>42377</v>
          </cell>
          <cell r="H31" t="str">
            <v>LABRADOR</v>
          </cell>
          <cell r="I31" t="str">
            <v>M</v>
          </cell>
          <cell r="J31">
            <v>246085</v>
          </cell>
          <cell r="K31">
            <v>250268731549973</v>
          </cell>
          <cell r="L31">
            <v>68680</v>
          </cell>
          <cell r="M31" t="str">
            <v>Fflnongain Ben</v>
          </cell>
          <cell r="N31" t="str">
            <v>Braveur Fidji</v>
          </cell>
          <cell r="O31" t="str">
            <v>Ludovic Collot</v>
          </cell>
          <cell r="P31" t="str">
            <v>Ludovic Collot</v>
          </cell>
        </row>
        <row r="32">
          <cell r="D32">
            <v>18</v>
          </cell>
          <cell r="E32">
            <v>21</v>
          </cell>
          <cell r="F32" t="str">
            <v>Zomarick Lady Lollipop</v>
          </cell>
          <cell r="G32">
            <v>42016</v>
          </cell>
          <cell r="H32" t="str">
            <v>GOLDEN</v>
          </cell>
          <cell r="I32" t="str">
            <v>F</v>
          </cell>
          <cell r="J32" t="str">
            <v>CA597304</v>
          </cell>
          <cell r="K32">
            <v>952000000935131</v>
          </cell>
          <cell r="M32" t="str">
            <v>Zomarick Sir Redworth</v>
          </cell>
          <cell r="N32" t="str">
            <v>Semper Lady Blossom of Zomarick</v>
          </cell>
          <cell r="O32" t="str">
            <v>Berangere Martin</v>
          </cell>
          <cell r="P32" t="str">
            <v>Berangere Martin</v>
          </cell>
        </row>
        <row r="33">
          <cell r="D33">
            <v>19</v>
          </cell>
          <cell r="E33" t="str">
            <v>abs</v>
          </cell>
          <cell r="F33" t="str">
            <v>Ashbury Irresistible</v>
          </cell>
          <cell r="G33">
            <v>41414</v>
          </cell>
          <cell r="H33" t="str">
            <v>GOLDEN</v>
          </cell>
          <cell r="I33" t="str">
            <v>F</v>
          </cell>
          <cell r="J33" t="str">
            <v>131578/17833</v>
          </cell>
          <cell r="K33">
            <v>250269604980281</v>
          </cell>
          <cell r="L33">
            <v>63862</v>
          </cell>
          <cell r="M33" t="str">
            <v>Ashbury Angel Heart</v>
          </cell>
          <cell r="N33" t="str">
            <v>Ashbury Deep Temptation</v>
          </cell>
          <cell r="O33" t="str">
            <v>Liz Euvrard</v>
          </cell>
          <cell r="P33" t="str">
            <v>Liz EUVRARD</v>
          </cell>
        </row>
        <row r="34">
          <cell r="D34">
            <v>20</v>
          </cell>
          <cell r="E34">
            <v>7</v>
          </cell>
          <cell r="F34" t="str">
            <v>Connivence Lolly Pop</v>
          </cell>
          <cell r="G34">
            <v>42206</v>
          </cell>
          <cell r="H34" t="str">
            <v>LABRADOR</v>
          </cell>
          <cell r="I34" t="str">
            <v>F</v>
          </cell>
          <cell r="J34">
            <v>242235</v>
          </cell>
          <cell r="K34">
            <v>250269810649760</v>
          </cell>
          <cell r="O34" t="str">
            <v>AnneThomas</v>
          </cell>
          <cell r="P34" t="str">
            <v>Anne Thomas</v>
          </cell>
        </row>
        <row r="35">
          <cell r="D35">
            <v>21</v>
          </cell>
          <cell r="E35">
            <v>15</v>
          </cell>
          <cell r="F35" t="str">
            <v>Redcoasthunter's Amazing Winky</v>
          </cell>
          <cell r="G35">
            <v>42314</v>
          </cell>
          <cell r="H35" t="str">
            <v>Nova-Scotia</v>
          </cell>
          <cell r="I35" t="str">
            <v>F</v>
          </cell>
          <cell r="J35" t="str">
            <v>DK19347/2015</v>
          </cell>
          <cell r="K35">
            <v>208250000067831</v>
          </cell>
          <cell r="M35" t="str">
            <v>Hunter's Moonlight Canadien Ayo</v>
          </cell>
          <cell r="N35" t="str">
            <v>Redforesthunter Halifax</v>
          </cell>
          <cell r="O35" t="str">
            <v>Patrice Francois</v>
          </cell>
          <cell r="P35" t="str">
            <v>Patrice Francois</v>
          </cell>
        </row>
        <row r="36">
          <cell r="D36">
            <v>22</v>
          </cell>
          <cell r="E36">
            <v>4</v>
          </cell>
          <cell r="F36" t="str">
            <v>Frimousse du Mas de Mailys</v>
          </cell>
          <cell r="G36">
            <v>40410</v>
          </cell>
          <cell r="H36" t="str">
            <v>CHESAPEAKE BAY</v>
          </cell>
          <cell r="I36" t="str">
            <v>F</v>
          </cell>
          <cell r="J36" t="str">
            <v>254/59</v>
          </cell>
          <cell r="K36">
            <v>250269604207541</v>
          </cell>
          <cell r="L36">
            <v>61475</v>
          </cell>
          <cell r="O36" t="str">
            <v>Romane THOMAS-LECETRE</v>
          </cell>
          <cell r="P36" t="str">
            <v>Anne THOMAS</v>
          </cell>
        </row>
        <row r="37">
          <cell r="D37">
            <v>23</v>
          </cell>
          <cell r="E37">
            <v>5</v>
          </cell>
          <cell r="F37" t="str">
            <v>Glen Clova of Clan Buchanan</v>
          </cell>
          <cell r="G37">
            <v>40655</v>
          </cell>
          <cell r="H37" t="str">
            <v>Nova-Scotia</v>
          </cell>
          <cell r="I37" t="str">
            <v>F</v>
          </cell>
          <cell r="J37">
            <v>4.061224489795919</v>
          </cell>
          <cell r="K37">
            <v>250269801687219</v>
          </cell>
          <cell r="L37">
            <v>61399</v>
          </cell>
          <cell r="M37" t="str">
            <v>Uley of Clan Buchanan</v>
          </cell>
          <cell r="N37" t="str">
            <v>Mouse Hunter's Amira Gloria</v>
          </cell>
          <cell r="O37" t="str">
            <v>Patrice Francois</v>
          </cell>
          <cell r="P37" t="str">
            <v>Patrice Francois</v>
          </cell>
        </row>
        <row r="38">
          <cell r="D38">
            <v>24</v>
          </cell>
          <cell r="E38">
            <v>28</v>
          </cell>
          <cell r="F38" t="str">
            <v>Larko du Vallon de laLicorne</v>
          </cell>
          <cell r="G38">
            <v>42256</v>
          </cell>
          <cell r="H38" t="str">
            <v>LABRADOR</v>
          </cell>
          <cell r="I38" t="str">
            <v>M</v>
          </cell>
          <cell r="J38" t="str">
            <v>245097/0</v>
          </cell>
          <cell r="K38">
            <v>250269606544377</v>
          </cell>
          <cell r="L38">
            <v>67228</v>
          </cell>
          <cell r="M38" t="str">
            <v>Lesser Burdock Balan</v>
          </cell>
          <cell r="N38" t="str">
            <v>Easy Love du Vallon de la Licorne</v>
          </cell>
          <cell r="O38" t="str">
            <v>Mireille Kurtz</v>
          </cell>
          <cell r="P38" t="str">
            <v>Mireille Kurtz</v>
          </cell>
        </row>
        <row r="39">
          <cell r="D39">
            <v>25</v>
          </cell>
          <cell r="E39">
            <v>20</v>
          </cell>
          <cell r="F39" t="str">
            <v>Abby</v>
          </cell>
          <cell r="H39" t="str">
            <v>GOLDEN</v>
          </cell>
          <cell r="I39" t="str">
            <v>F</v>
          </cell>
          <cell r="L39">
            <v>65371</v>
          </cell>
          <cell r="O39" t="str">
            <v>Vanessa</v>
          </cell>
          <cell r="P39" t="str">
            <v>Vanessa</v>
          </cell>
        </row>
        <row r="40">
          <cell r="D40">
            <v>26</v>
          </cell>
          <cell r="E40">
            <v>6</v>
          </cell>
          <cell r="F40" t="str">
            <v>Jump in your music de la seigneurie des vignes</v>
          </cell>
          <cell r="G40">
            <v>41902</v>
          </cell>
          <cell r="H40" t="str">
            <v>GOLDEN</v>
          </cell>
          <cell r="I40" t="str">
            <v>M</v>
          </cell>
          <cell r="J40" t="str">
            <v>143191/16685</v>
          </cell>
          <cell r="K40">
            <v>250268712241683</v>
          </cell>
          <cell r="L40">
            <v>67089</v>
          </cell>
          <cell r="M40" t="str">
            <v>Follow me de l'Orfillec</v>
          </cell>
          <cell r="N40" t="str">
            <v>Happy music for Hannah de la seigneurie des vignes</v>
          </cell>
          <cell r="O40" t="str">
            <v>Françoise Siliart</v>
          </cell>
          <cell r="P40" t="str">
            <v>Françoise Siliart</v>
          </cell>
        </row>
        <row r="41">
          <cell r="D41">
            <v>27</v>
          </cell>
          <cell r="E41">
            <v>8</v>
          </cell>
          <cell r="F41" t="str">
            <v>Mahodaya du Pays Sauvage</v>
          </cell>
          <cell r="G41">
            <v>42377</v>
          </cell>
          <cell r="H41" t="str">
            <v>GOLDEN</v>
          </cell>
          <cell r="I41" t="str">
            <v>M</v>
          </cell>
          <cell r="J41">
            <v>157327</v>
          </cell>
          <cell r="K41">
            <v>250268731544853</v>
          </cell>
          <cell r="M41" t="str">
            <v>Houston des Fields d"Est</v>
          </cell>
          <cell r="N41" t="str">
            <v>Ella Zahia du Pays Sauvage</v>
          </cell>
          <cell r="O41" t="str">
            <v>Estelle Suspene</v>
          </cell>
          <cell r="P41" t="str">
            <v>Estelle Suspenne</v>
          </cell>
        </row>
        <row r="42">
          <cell r="D42">
            <v>28</v>
          </cell>
          <cell r="E42">
            <v>2</v>
          </cell>
          <cell r="F42" t="str">
            <v>Lord aston du Clos des Vignes Savrony</v>
          </cell>
          <cell r="G42">
            <v>42172</v>
          </cell>
          <cell r="H42" t="str">
            <v>FLAT COATED</v>
          </cell>
          <cell r="I42" t="str">
            <v>M</v>
          </cell>
          <cell r="J42">
            <v>5755</v>
          </cell>
          <cell r="K42">
            <v>250269811235806</v>
          </cell>
          <cell r="L42">
            <v>67049</v>
          </cell>
          <cell r="M42" t="str">
            <v>Cuivienen aapeli</v>
          </cell>
          <cell r="N42" t="str">
            <v>D'Ebene Du Clos Des Vignes Savrony</v>
          </cell>
          <cell r="O42" t="str">
            <v>Genevieve Amoros</v>
          </cell>
          <cell r="P42" t="str">
            <v>Genevieve Amoros</v>
          </cell>
        </row>
        <row r="43">
          <cell r="D43">
            <v>29</v>
          </cell>
          <cell r="E43">
            <v>3</v>
          </cell>
          <cell r="F43" t="str">
            <v>Lucky des Bords de Sange</v>
          </cell>
          <cell r="G43">
            <v>42160</v>
          </cell>
          <cell r="H43" t="str">
            <v>LABRADOR</v>
          </cell>
          <cell r="I43" t="str">
            <v>M</v>
          </cell>
          <cell r="J43">
            <v>241371</v>
          </cell>
          <cell r="K43">
            <v>250268500833943</v>
          </cell>
          <cell r="L43">
            <v>67818</v>
          </cell>
          <cell r="O43" t="str">
            <v>Stéphane Puisset</v>
          </cell>
          <cell r="P43" t="str">
            <v>Stephane Puisset</v>
          </cell>
        </row>
        <row r="44">
          <cell r="D44">
            <v>30</v>
          </cell>
          <cell r="E44">
            <v>13</v>
          </cell>
          <cell r="F44" t="str">
            <v>Galak du Domaine de Biazak</v>
          </cell>
          <cell r="G44">
            <v>41852</v>
          </cell>
          <cell r="H44" t="str">
            <v>LABRADOR</v>
          </cell>
          <cell r="I44" t="str">
            <v>F</v>
          </cell>
          <cell r="J44" t="str">
            <v>211913/30453</v>
          </cell>
          <cell r="K44">
            <v>250269500407343</v>
          </cell>
          <cell r="M44" t="str">
            <v>Bismuth of Sweet Eyes</v>
          </cell>
          <cell r="N44" t="str">
            <v>Crunch</v>
          </cell>
          <cell r="O44" t="str">
            <v>Isabelle Benedetti</v>
          </cell>
          <cell r="P44" t="str">
            <v>Isabelle Benedetti</v>
          </cell>
        </row>
        <row r="45">
          <cell r="D45">
            <v>31</v>
          </cell>
          <cell r="E45">
            <v>1</v>
          </cell>
          <cell r="F45" t="str">
            <v>Hardy de Laylydop</v>
          </cell>
          <cell r="G45">
            <v>41126</v>
          </cell>
          <cell r="H45" t="str">
            <v>GOLDEN</v>
          </cell>
          <cell r="I45" t="str">
            <v>M</v>
          </cell>
          <cell r="J45">
            <v>123956</v>
          </cell>
          <cell r="K45">
            <v>250269802060757</v>
          </cell>
          <cell r="L45">
            <v>64807</v>
          </cell>
          <cell r="M45" t="str">
            <v>Amilone Tuelaird to Hareswith</v>
          </cell>
          <cell r="N45" t="str">
            <v>Douma de Joyenval</v>
          </cell>
          <cell r="O45" t="str">
            <v>Marie Noël Gartner</v>
          </cell>
          <cell r="P45" t="str">
            <v>Marie Noël Gartner</v>
          </cell>
        </row>
        <row r="46">
          <cell r="D46">
            <v>32</v>
          </cell>
          <cell r="E46">
            <v>17</v>
          </cell>
          <cell r="F46" t="str">
            <v>Java de Laylydop</v>
          </cell>
          <cell r="G46">
            <v>41883</v>
          </cell>
          <cell r="H46" t="str">
            <v>GOLDEN</v>
          </cell>
          <cell r="I46" t="str">
            <v>F</v>
          </cell>
          <cell r="J46">
            <v>142891</v>
          </cell>
          <cell r="K46">
            <v>250269802564809</v>
          </cell>
          <cell r="L46">
            <v>66804</v>
          </cell>
          <cell r="M46" t="str">
            <v>Niscalo de la Corraliza</v>
          </cell>
          <cell r="N46" t="str">
            <v>Douma de Joyenval</v>
          </cell>
          <cell r="O46" t="str">
            <v>Marie Noël Gartner</v>
          </cell>
          <cell r="P46" t="str">
            <v>Marie Noël Gartner</v>
          </cell>
        </row>
        <row r="47">
          <cell r="D47">
            <v>33</v>
          </cell>
          <cell r="E47">
            <v>18</v>
          </cell>
          <cell r="F47" t="str">
            <v>Masters of Water J'Adore</v>
          </cell>
          <cell r="G47">
            <v>41811</v>
          </cell>
          <cell r="H47" t="str">
            <v>LABRADOR</v>
          </cell>
          <cell r="I47" t="str">
            <v>F</v>
          </cell>
          <cell r="J47">
            <v>238956</v>
          </cell>
          <cell r="K47">
            <v>250269606251226</v>
          </cell>
          <cell r="L47">
            <v>65639</v>
          </cell>
          <cell r="M47" t="str">
            <v>Braver Dreamer</v>
          </cell>
          <cell r="N47" t="str">
            <v>Masters of  Water Faéna</v>
          </cell>
          <cell r="O47" t="str">
            <v>Christophe Karleskind</v>
          </cell>
          <cell r="P47" t="str">
            <v>Christophe Karleskind</v>
          </cell>
        </row>
        <row r="48">
          <cell r="D48">
            <v>34</v>
          </cell>
          <cell r="E48">
            <v>10</v>
          </cell>
          <cell r="F48" t="str">
            <v>O'Flanagan Tout Feu Tout Flammes</v>
          </cell>
          <cell r="G48">
            <v>40952</v>
          </cell>
          <cell r="H48" t="str">
            <v>FLAT COATED</v>
          </cell>
          <cell r="I48" t="str">
            <v>M</v>
          </cell>
          <cell r="J48" t="str">
            <v>SE27834/2012</v>
          </cell>
          <cell r="K48">
            <v>752098100599348</v>
          </cell>
          <cell r="M48" t="str">
            <v>O'Flanagan Hall Truten</v>
          </cell>
          <cell r="N48" t="str">
            <v>O'Flanagan Falkst Alarm</v>
          </cell>
          <cell r="O48" t="str">
            <v>Florence Fournier</v>
          </cell>
          <cell r="P48" t="str">
            <v>Florence Fournier</v>
          </cell>
        </row>
        <row r="49">
          <cell r="D49">
            <v>35</v>
          </cell>
          <cell r="E49">
            <v>9</v>
          </cell>
          <cell r="F49" t="str">
            <v>Lusty of Potomac River</v>
          </cell>
          <cell r="G49">
            <v>42224</v>
          </cell>
          <cell r="H49" t="str">
            <v>CHESAPEAKE BAY</v>
          </cell>
          <cell r="I49" t="str">
            <v>M</v>
          </cell>
          <cell r="J49" t="str">
            <v>278/0</v>
          </cell>
          <cell r="K49">
            <v>250268500947465</v>
          </cell>
          <cell r="L49">
            <v>67631</v>
          </cell>
          <cell r="M49" t="str">
            <v>Cheslabben Look my Way</v>
          </cell>
          <cell r="N49" t="str">
            <v>Delta de l'Etang des Chaumes</v>
          </cell>
          <cell r="O49" t="str">
            <v>Mathieu Owerko</v>
          </cell>
          <cell r="P49" t="str">
            <v>Mathien Owerko</v>
          </cell>
        </row>
        <row r="50">
          <cell r="D50">
            <v>36</v>
          </cell>
          <cell r="E50">
            <v>10</v>
          </cell>
          <cell r="F50" t="str">
            <v>Whispering Oaks Noble Finale</v>
          </cell>
          <cell r="G50">
            <v>41791</v>
          </cell>
          <cell r="H50" t="str">
            <v>GOLDEN</v>
          </cell>
          <cell r="I50" t="str">
            <v>M</v>
          </cell>
          <cell r="J50" t="str">
            <v>LOSH 1146227</v>
          </cell>
          <cell r="K50">
            <v>981100004085500</v>
          </cell>
          <cell r="L50">
            <v>67021</v>
          </cell>
          <cell r="M50" t="str">
            <v>Clockburn Clyde</v>
          </cell>
          <cell r="N50" t="str">
            <v>Whispering Oaks Goldenpaws</v>
          </cell>
          <cell r="O50" t="str">
            <v>Estelle Villier</v>
          </cell>
          <cell r="P50" t="str">
            <v>Benedicte Charles</v>
          </cell>
        </row>
        <row r="51">
          <cell r="D51">
            <v>37</v>
          </cell>
          <cell r="E51">
            <v>9</v>
          </cell>
          <cell r="F51" t="str">
            <v>Jango des Amourettes de Béjarie</v>
          </cell>
          <cell r="G51">
            <v>41754</v>
          </cell>
          <cell r="H51" t="str">
            <v>LABRADOR</v>
          </cell>
          <cell r="I51" t="str">
            <v>M</v>
          </cell>
          <cell r="J51" t="str">
            <v>236081/25852</v>
          </cell>
          <cell r="K51">
            <v>250268731154404</v>
          </cell>
          <cell r="M51" t="str">
            <v>EOS (LOF 202773/23432)</v>
          </cell>
          <cell r="N51" t="str">
            <v>Bloom des Amourettes de Béjarie</v>
          </cell>
          <cell r="O51" t="str">
            <v>Pierre de Franclieu</v>
          </cell>
          <cell r="P51" t="str">
            <v>Philippe de Franclieu</v>
          </cell>
        </row>
        <row r="52">
          <cell r="D52">
            <v>38</v>
          </cell>
          <cell r="E52">
            <v>12</v>
          </cell>
          <cell r="F52" t="str">
            <v>Jouane du Val d'Aronde</v>
          </cell>
          <cell r="G52">
            <v>41758</v>
          </cell>
          <cell r="H52" t="str">
            <v>GOLDEN</v>
          </cell>
          <cell r="I52" t="str">
            <v>M</v>
          </cell>
          <cell r="K52">
            <v>140056</v>
          </cell>
          <cell r="M52" t="str">
            <v>Ewind'Asfield du Plateau des Bories</v>
          </cell>
          <cell r="N52" t="str">
            <v>Guerande du Val d'Aronde</v>
          </cell>
          <cell r="O52" t="str">
            <v>Bernard Maman</v>
          </cell>
          <cell r="P52" t="str">
            <v>Bernard Maman</v>
          </cell>
        </row>
        <row r="53">
          <cell r="D53">
            <v>39</v>
          </cell>
          <cell r="E53">
            <v>8</v>
          </cell>
          <cell r="F53" t="str">
            <v>Jade du Pays Sauvage</v>
          </cell>
          <cell r="G53">
            <v>41750</v>
          </cell>
          <cell r="H53" t="str">
            <v>GOLDEN</v>
          </cell>
          <cell r="I53" t="str">
            <v>F</v>
          </cell>
          <cell r="J53" t="str">
            <v>140559/19036</v>
          </cell>
          <cell r="K53">
            <v>250268731158443</v>
          </cell>
          <cell r="M53" t="str">
            <v>Houston des Fields d'Est</v>
          </cell>
          <cell r="N53" t="str">
            <v>Danse avec le Feu du Pays Sauvage</v>
          </cell>
          <cell r="O53" t="str">
            <v>Gaëlle AUBAC</v>
          </cell>
          <cell r="P53" t="str">
            <v>Gaelle Aubac</v>
          </cell>
        </row>
        <row r="54">
          <cell r="D54">
            <v>40</v>
          </cell>
          <cell r="E54">
            <v>5</v>
          </cell>
          <cell r="F54" t="str">
            <v>Feelgood Lazaryzou Jamaka Billie</v>
          </cell>
          <cell r="G54">
            <v>41802</v>
          </cell>
          <cell r="H54" t="str">
            <v>GOLDEN</v>
          </cell>
          <cell r="I54" t="str">
            <v>F</v>
          </cell>
          <cell r="J54" t="str">
            <v>140404/18486</v>
          </cell>
          <cell r="K54">
            <v>250269802594221</v>
          </cell>
          <cell r="L54">
            <v>65241</v>
          </cell>
          <cell r="M54" t="str">
            <v>Hacuna Matata du Pays Sauvage</v>
          </cell>
          <cell r="N54" t="str">
            <v>Feelgood Lazaryzou Billie Fean Ourale Best Of</v>
          </cell>
          <cell r="O54" t="str">
            <v>Fabienne Studle</v>
          </cell>
          <cell r="P54" t="str">
            <v>Fabienne Studle</v>
          </cell>
        </row>
        <row r="55">
          <cell r="D55">
            <v>41</v>
          </cell>
          <cell r="E55">
            <v>4</v>
          </cell>
          <cell r="F55" t="str">
            <v>Neela's quidditch</v>
          </cell>
          <cell r="G55">
            <v>40998</v>
          </cell>
          <cell r="H55" t="str">
            <v>FLAT COATED</v>
          </cell>
          <cell r="I55" t="str">
            <v>F</v>
          </cell>
          <cell r="J55" t="str">
            <v>LOS708646</v>
          </cell>
          <cell r="K55">
            <v>756097200196082</v>
          </cell>
          <cell r="L55" t="str">
            <v>RCS Suisse</v>
          </cell>
          <cell r="M55" t="str">
            <v>Miss Mallorys Never Give Up</v>
          </cell>
          <cell r="N55" t="str">
            <v>Neala's Enigma to Herma Ness</v>
          </cell>
          <cell r="O55" t="str">
            <v>Martial Leuenberger</v>
          </cell>
          <cell r="P55" t="str">
            <v>Martial Leuenberger</v>
          </cell>
        </row>
        <row r="56">
          <cell r="D56">
            <v>42</v>
          </cell>
          <cell r="E56">
            <v>13</v>
          </cell>
          <cell r="F56" t="str">
            <v>Dyanalys Jump Jocker Joystick</v>
          </cell>
          <cell r="G56">
            <v>41834</v>
          </cell>
          <cell r="H56" t="str">
            <v>LABRADOR</v>
          </cell>
          <cell r="I56" t="str">
            <v>F</v>
          </cell>
          <cell r="J56">
            <v>236239</v>
          </cell>
          <cell r="K56">
            <v>250268731221562</v>
          </cell>
          <cell r="L56">
            <v>168426</v>
          </cell>
          <cell r="O56" t="str">
            <v>Richard Landron</v>
          </cell>
          <cell r="P56" t="str">
            <v>Richard Landron</v>
          </cell>
        </row>
        <row r="57">
          <cell r="D57">
            <v>43</v>
          </cell>
          <cell r="E57">
            <v>14</v>
          </cell>
          <cell r="F57" t="str">
            <v>Heliot, Hold the Dream off Newfoundland Coast</v>
          </cell>
          <cell r="G57">
            <v>41194</v>
          </cell>
          <cell r="H57" t="str">
            <v>Labrador</v>
          </cell>
          <cell r="I57" t="str">
            <v>M</v>
          </cell>
          <cell r="J57" t="str">
            <v>222409/25045</v>
          </cell>
          <cell r="K57">
            <v>250269802009355</v>
          </cell>
          <cell r="L57">
            <v>64528</v>
          </cell>
          <cell r="M57" t="str">
            <v>Vaughn du Labramour d'Othys</v>
          </cell>
          <cell r="N57" t="str">
            <v>Tintagel Winds Memories</v>
          </cell>
          <cell r="O57" t="str">
            <v>Laurent Crepin</v>
          </cell>
          <cell r="P57" t="str">
            <v>Laurent Crepin</v>
          </cell>
        </row>
        <row r="58">
          <cell r="D58">
            <v>44</v>
          </cell>
          <cell r="E58">
            <v>6</v>
          </cell>
          <cell r="F58" t="str">
            <v>Masters of water leffe ruby </v>
          </cell>
          <cell r="G58">
            <v>42191</v>
          </cell>
          <cell r="H58" t="str">
            <v>LABRADOR</v>
          </cell>
          <cell r="I58" t="str">
            <v>F</v>
          </cell>
          <cell r="J58">
            <v>243921</v>
          </cell>
          <cell r="K58">
            <v>250268731382154</v>
          </cell>
          <cell r="L58">
            <v>66967</v>
          </cell>
          <cell r="M58" t="str">
            <v>Masters of water i am the boss </v>
          </cell>
          <cell r="N58" t="str">
            <v>Masters of water fox red </v>
          </cell>
          <cell r="O58" t="str">
            <v>Alexandre Gauchée</v>
          </cell>
          <cell r="P58" t="str">
            <v>Alexandre Gauchée</v>
          </cell>
        </row>
        <row r="59">
          <cell r="D59">
            <v>45</v>
          </cell>
          <cell r="E59">
            <v>1</v>
          </cell>
          <cell r="F59" t="str">
            <v>Streamlight's Jackies Archibald</v>
          </cell>
          <cell r="G59">
            <v>40584</v>
          </cell>
          <cell r="H59" t="str">
            <v>LABRADOR</v>
          </cell>
          <cell r="I59" t="str">
            <v>M</v>
          </cell>
          <cell r="J59" t="str">
            <v>SKKS20288/2011</v>
          </cell>
          <cell r="K59">
            <v>752098100517896</v>
          </cell>
          <cell r="M59" t="str">
            <v>Lowforge Aragon of Leacaz</v>
          </cell>
          <cell r="N59" t="str">
            <v>Streamlight's Danas Jackie</v>
          </cell>
          <cell r="O59" t="str">
            <v>Anna Carin Pehrson</v>
          </cell>
          <cell r="P59" t="str">
            <v>Anna Carin Pehrson</v>
          </cell>
        </row>
        <row r="60">
          <cell r="D60">
            <v>46</v>
          </cell>
          <cell r="E60">
            <v>2</v>
          </cell>
          <cell r="F60" t="str">
            <v>Heros du Plateau de Brabois</v>
          </cell>
          <cell r="G60">
            <v>40932</v>
          </cell>
          <cell r="H60" t="str">
            <v>LABRADOR</v>
          </cell>
          <cell r="I60" t="str">
            <v>M</v>
          </cell>
          <cell r="J60">
            <v>217424</v>
          </cell>
          <cell r="K60">
            <v>250268730029443</v>
          </cell>
          <cell r="L60">
            <v>61745</v>
          </cell>
          <cell r="M60" t="str">
            <v>Thanks a Lot de la Légende de la Loutre</v>
          </cell>
          <cell r="N60" t="str">
            <v>Caprice du Plateua de Brabois</v>
          </cell>
          <cell r="O60" t="str">
            <v>Philippe Hetzel</v>
          </cell>
          <cell r="P60" t="str">
            <v>Stella Hetzel</v>
          </cell>
        </row>
        <row r="61">
          <cell r="D61">
            <v>47</v>
          </cell>
          <cell r="E61">
            <v>7</v>
          </cell>
          <cell r="F61" t="str">
            <v>Gessy du Plateau de Plaisance</v>
          </cell>
          <cell r="G61">
            <v>40722</v>
          </cell>
          <cell r="H61" t="str">
            <v>GOLDEN</v>
          </cell>
          <cell r="I61" t="str">
            <v>F</v>
          </cell>
          <cell r="J61" t="str">
            <v>114590/16407</v>
          </cell>
          <cell r="K61">
            <v>250268710045216</v>
          </cell>
          <cell r="L61">
            <v>60585</v>
          </cell>
          <cell r="M61" t="str">
            <v>Ever de l'Orfillec</v>
          </cell>
          <cell r="N61" t="str">
            <v>Alaska du Château de Plaisance</v>
          </cell>
          <cell r="O61" t="str">
            <v>Christian Carlot</v>
          </cell>
          <cell r="P61" t="str">
            <v>Christian Carlot</v>
          </cell>
        </row>
        <row r="62">
          <cell r="D62">
            <v>48</v>
          </cell>
          <cell r="E62">
            <v>3</v>
          </cell>
          <cell r="F62" t="str">
            <v>Altiquin Ivory</v>
          </cell>
          <cell r="G62">
            <v>41363</v>
          </cell>
          <cell r="H62" t="str">
            <v>LABRADOR</v>
          </cell>
          <cell r="I62" t="str">
            <v>M</v>
          </cell>
          <cell r="K62">
            <v>941000014640101</v>
          </cell>
          <cell r="M62" t="str">
            <v>Waterford Galahad of Tasco</v>
          </cell>
          <cell r="N62" t="str">
            <v>Altiquin Fern</v>
          </cell>
          <cell r="O62" t="str">
            <v>Gilles Testard</v>
          </cell>
          <cell r="P62" t="str">
            <v>Gilles Testard</v>
          </cell>
        </row>
        <row r="63">
          <cell r="D63">
            <v>49</v>
          </cell>
          <cell r="E63">
            <v>11</v>
          </cell>
          <cell r="F63" t="str">
            <v>Dixon</v>
          </cell>
          <cell r="O63" t="str">
            <v>Franck Kerezeon</v>
          </cell>
          <cell r="P63" t="str">
            <v>Franck Kerezeon</v>
          </cell>
        </row>
        <row r="64">
          <cell r="D64">
            <v>50</v>
          </cell>
          <cell r="E64">
            <v>4</v>
          </cell>
          <cell r="F64" t="str">
            <v>Astraglen Goliath «Max »</v>
          </cell>
          <cell r="G64">
            <v>42082</v>
          </cell>
          <cell r="H64" t="str">
            <v>LABRADOR</v>
          </cell>
          <cell r="I64" t="str">
            <v>M</v>
          </cell>
          <cell r="J64" t="str">
            <v>Z91480</v>
          </cell>
          <cell r="K64">
            <v>966000100599590</v>
          </cell>
          <cell r="L64">
            <v>66890</v>
          </cell>
          <cell r="M64" t="str">
            <v>Waysgreen apollo</v>
          </cell>
          <cell r="N64" t="str">
            <v>Astraglen Faith</v>
          </cell>
          <cell r="O64" t="str">
            <v>Brahim BOUZID</v>
          </cell>
          <cell r="P64" t="str">
            <v>Brahim Bouzid</v>
          </cell>
        </row>
        <row r="65">
          <cell r="D65">
            <v>51</v>
          </cell>
          <cell r="F65" t="str">
            <v>Guerande du Val d'Aronde</v>
          </cell>
          <cell r="G65">
            <v>40615</v>
          </cell>
          <cell r="H65" t="str">
            <v>GOLDEN</v>
          </cell>
          <cell r="I65" t="str">
            <v>F</v>
          </cell>
          <cell r="K65" t="str">
            <v>112211/15438</v>
          </cell>
          <cell r="M65" t="str">
            <v>Rayleas Mister Copper</v>
          </cell>
          <cell r="N65" t="str">
            <v>Aronde</v>
          </cell>
          <cell r="O65" t="str">
            <v>Bernard Maman</v>
          </cell>
          <cell r="P65" t="str">
            <v>Bernard Maman</v>
          </cell>
        </row>
        <row r="66">
          <cell r="D66">
            <v>52</v>
          </cell>
          <cell r="E66">
            <v>1</v>
          </cell>
          <cell r="F66" t="str">
            <v>Dyana Lys Jump Jocker's jinx</v>
          </cell>
          <cell r="G66">
            <v>41834</v>
          </cell>
          <cell r="H66" t="str">
            <v>LABRADOR</v>
          </cell>
          <cell r="I66" t="str">
            <v>F</v>
          </cell>
          <cell r="J66">
            <v>236238</v>
          </cell>
          <cell r="K66">
            <v>250269606213980</v>
          </cell>
          <cell r="L66">
            <v>65223</v>
          </cell>
          <cell r="M66" t="str">
            <v>Team Timberline Karoo Dessert</v>
          </cell>
          <cell r="N66" t="str">
            <v>Braveur Elia Star II</v>
          </cell>
          <cell r="O66" t="str">
            <v>Eveline Bourgoin</v>
          </cell>
          <cell r="P66" t="str">
            <v>Evelyne Bourgoin</v>
          </cell>
        </row>
        <row r="67">
          <cell r="D67">
            <v>53</v>
          </cell>
          <cell r="E67">
            <v>7</v>
          </cell>
          <cell r="F67" t="str">
            <v>Fenhart Clyde</v>
          </cell>
          <cell r="G67">
            <v>41456</v>
          </cell>
          <cell r="H67" t="str">
            <v>LABRADOR</v>
          </cell>
          <cell r="I67" t="str">
            <v>M</v>
          </cell>
          <cell r="K67">
            <v>977200008595022</v>
          </cell>
          <cell r="L67">
            <v>67570</v>
          </cell>
          <cell r="M67" t="str">
            <v>Drakeshead UlaLowforge Glenaveigh of Leacaz</v>
          </cell>
          <cell r="N67" t="str">
            <v>Drakeshead Ula</v>
          </cell>
          <cell r="O67" t="str">
            <v>Sarah Inglis</v>
          </cell>
          <cell r="P67" t="str">
            <v>Sarah Inglis</v>
          </cell>
        </row>
        <row r="68">
          <cell r="D68">
            <v>54</v>
          </cell>
          <cell r="E68">
            <v>5</v>
          </cell>
          <cell r="F68" t="str">
            <v>Doly de l'Etang de la Thiellerie</v>
          </cell>
          <cell r="G68">
            <v>40714</v>
          </cell>
          <cell r="H68" t="str">
            <v>LABRADOR</v>
          </cell>
          <cell r="I68" t="str">
            <v>F</v>
          </cell>
          <cell r="J68">
            <v>194784</v>
          </cell>
          <cell r="K68">
            <v>250269801225346</v>
          </cell>
          <cell r="L68">
            <v>53529</v>
          </cell>
          <cell r="M68" t="str">
            <v>braveur azgar</v>
          </cell>
          <cell r="N68" t="str">
            <v>bee de l etang de la thiellerie</v>
          </cell>
          <cell r="O68" t="str">
            <v>Stéphane PUISSET</v>
          </cell>
          <cell r="P68" t="str">
            <v>Stéphane PUISSET</v>
          </cell>
        </row>
        <row r="69">
          <cell r="D69">
            <v>55</v>
          </cell>
          <cell r="E69">
            <v>2</v>
          </cell>
          <cell r="F69" t="str">
            <v>Doubleuse the One</v>
          </cell>
          <cell r="G69">
            <v>40241</v>
          </cell>
          <cell r="H69" t="str">
            <v>GOLDEN</v>
          </cell>
          <cell r="I69" t="str">
            <v>M</v>
          </cell>
          <cell r="J69" t="str">
            <v>SKKS25276/2010</v>
          </cell>
          <cell r="K69">
            <v>752097800006752</v>
          </cell>
          <cell r="L69">
            <v>26828</v>
          </cell>
          <cell r="M69" t="str">
            <v>Jacklaine's Aragorn</v>
          </cell>
          <cell r="N69" t="str">
            <v>Doubleuse Lingonberry</v>
          </cell>
          <cell r="O69" t="str">
            <v>Asa Pehrson</v>
          </cell>
          <cell r="P69" t="str">
            <v>Asa Pehrson</v>
          </cell>
        </row>
        <row r="70">
          <cell r="D70">
            <v>56</v>
          </cell>
          <cell r="E70">
            <v>3</v>
          </cell>
          <cell r="F70" t="str">
            <v>Gandhi des Field d'Est</v>
          </cell>
          <cell r="H70" t="str">
            <v>GOLDEN</v>
          </cell>
          <cell r="I70" t="str">
            <v>M</v>
          </cell>
          <cell r="K70">
            <v>250269604392203</v>
          </cell>
          <cell r="M70" t="str">
            <v>Ch d'Est des Field de Mauny</v>
          </cell>
          <cell r="N70" t="str">
            <v>Chanelle des Field d'Est</v>
          </cell>
          <cell r="O70" t="str">
            <v>Herve Jonniaux</v>
          </cell>
          <cell r="P70" t="str">
            <v>Adant Dylan</v>
          </cell>
        </row>
        <row r="71">
          <cell r="D71">
            <v>57</v>
          </cell>
          <cell r="E71">
            <v>6</v>
          </cell>
          <cell r="F71" t="str">
            <v>Houston des Field d'Est</v>
          </cell>
          <cell r="G71">
            <v>40932</v>
          </cell>
          <cell r="H71" t="str">
            <v>GOLDEN</v>
          </cell>
          <cell r="I71" t="str">
            <v>M</v>
          </cell>
          <cell r="K71">
            <v>250269604620213</v>
          </cell>
          <cell r="M71" t="str">
            <v>English Garden des Field de Mauny</v>
          </cell>
          <cell r="N71" t="str">
            <v>Chanelle des Field d'Est</v>
          </cell>
          <cell r="O71" t="str">
            <v>Herve Jonniaux</v>
          </cell>
          <cell r="P71" t="str">
            <v>Jean Speyer</v>
          </cell>
        </row>
        <row r="72">
          <cell r="D72">
            <v>58</v>
          </cell>
          <cell r="E72">
            <v>8</v>
          </cell>
          <cell r="F72" t="str">
            <v>Gypsy</v>
          </cell>
          <cell r="H72" t="str">
            <v>LABRADOR</v>
          </cell>
          <cell r="I72" t="str">
            <v>F</v>
          </cell>
          <cell r="O72" t="str">
            <v>Stéphane PUISSET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47"/>
    <pageSetUpPr fitToPage="1"/>
  </sheetPr>
  <dimension ref="A1:V44"/>
  <sheetViews>
    <sheetView view="pageLayout" workbookViewId="0" topLeftCell="F1">
      <selection activeCell="G6" sqref="G6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4.28125" style="8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6.140625" style="0" customWidth="1"/>
    <col min="18" max="18" width="5.140625" style="0" customWidth="1" outlineLevel="1"/>
    <col min="19" max="19" width="8.57421875" style="0" customWidth="1" outlineLevel="1"/>
    <col min="20" max="20" width="5.28125" style="0" bestFit="1" customWidth="1" outlineLevel="1"/>
  </cols>
  <sheetData>
    <row r="1" spans="3:16" s="41" customFormat="1" ht="16.5" customHeight="1">
      <c r="C1" s="40" t="s">
        <v>12</v>
      </c>
      <c r="D1" s="7">
        <v>5</v>
      </c>
      <c r="F1" s="44" t="s">
        <v>43</v>
      </c>
      <c r="G1" s="76" t="s">
        <v>2</v>
      </c>
      <c r="H1" s="77"/>
      <c r="I1" s="76" t="s">
        <v>3</v>
      </c>
      <c r="J1" s="77"/>
      <c r="K1" s="76" t="s">
        <v>4</v>
      </c>
      <c r="L1" s="77"/>
      <c r="M1" s="76" t="s">
        <v>5</v>
      </c>
      <c r="N1" s="77"/>
      <c r="O1" s="76" t="s">
        <v>6</v>
      </c>
      <c r="P1" s="77"/>
    </row>
    <row r="2" spans="6:18" ht="12.75">
      <c r="F2" s="45" t="s">
        <v>16</v>
      </c>
      <c r="G2" s="78" t="s">
        <v>36</v>
      </c>
      <c r="H2" s="79"/>
      <c r="I2" s="78" t="s">
        <v>36</v>
      </c>
      <c r="J2" s="79"/>
      <c r="K2" s="78" t="s">
        <v>36</v>
      </c>
      <c r="L2" s="79"/>
      <c r="M2" s="78" t="s">
        <v>36</v>
      </c>
      <c r="N2" s="79"/>
      <c r="O2" s="78" t="s">
        <v>36</v>
      </c>
      <c r="P2" s="79"/>
      <c r="Q2" s="2"/>
      <c r="R2" s="2"/>
    </row>
    <row r="3" spans="3:22" ht="108" customHeight="1">
      <c r="C3" s="28"/>
      <c r="F3" s="46" t="s">
        <v>15</v>
      </c>
      <c r="G3" s="49" t="s">
        <v>50</v>
      </c>
      <c r="H3" s="50" t="s">
        <v>56</v>
      </c>
      <c r="I3" s="49" t="s">
        <v>42</v>
      </c>
      <c r="J3" s="50" t="s">
        <v>51</v>
      </c>
      <c r="K3" s="49" t="s">
        <v>41</v>
      </c>
      <c r="L3" s="50" t="s">
        <v>52</v>
      </c>
      <c r="M3" s="55" t="s">
        <v>53</v>
      </c>
      <c r="N3" s="56" t="s">
        <v>54</v>
      </c>
      <c r="O3" s="55" t="s">
        <v>55</v>
      </c>
      <c r="P3" s="56" t="s">
        <v>57</v>
      </c>
      <c r="Q3" s="2"/>
      <c r="R3" s="3"/>
      <c r="V3">
        <f>SUM(G6:P6)</f>
        <v>0</v>
      </c>
    </row>
    <row r="4" spans="1:20" ht="12.75">
      <c r="A4" s="36" t="s">
        <v>26</v>
      </c>
      <c r="B4" s="3"/>
      <c r="C4" s="3"/>
      <c r="D4" s="31"/>
      <c r="E4" s="3"/>
      <c r="F4" s="38" t="s">
        <v>23</v>
      </c>
      <c r="G4" s="51"/>
      <c r="H4" s="52"/>
      <c r="I4" s="51"/>
      <c r="J4" s="52"/>
      <c r="K4" s="51"/>
      <c r="L4" s="52"/>
      <c r="M4" s="51"/>
      <c r="N4" s="52"/>
      <c r="O4" s="51"/>
      <c r="P4" s="52"/>
      <c r="Q4" s="57">
        <f>SUM(G4:P4)</f>
        <v>0</v>
      </c>
      <c r="R4" s="31"/>
      <c r="S4" s="32"/>
      <c r="T4" s="32"/>
    </row>
    <row r="5" spans="1:20" ht="12.75">
      <c r="A5" s="33" t="s">
        <v>24</v>
      </c>
      <c r="B5" s="34" t="s">
        <v>25</v>
      </c>
      <c r="C5" s="4" t="s">
        <v>0</v>
      </c>
      <c r="D5" s="4" t="s">
        <v>7</v>
      </c>
      <c r="E5" s="5"/>
      <c r="F5" s="47" t="s">
        <v>1</v>
      </c>
      <c r="G5" s="51"/>
      <c r="H5" s="52"/>
      <c r="I5" s="51"/>
      <c r="J5" s="52"/>
      <c r="K5" s="51"/>
      <c r="L5" s="52"/>
      <c r="M5" s="51"/>
      <c r="N5" s="52"/>
      <c r="O5" s="51"/>
      <c r="P5" s="52"/>
      <c r="Q5" s="39" t="s">
        <v>9</v>
      </c>
      <c r="R5" s="5" t="s">
        <v>10</v>
      </c>
      <c r="S5" s="6" t="s">
        <v>11</v>
      </c>
      <c r="T5" s="6" t="s">
        <v>8</v>
      </c>
    </row>
    <row r="6" spans="1:20" s="27" customFormat="1" ht="15" customHeight="1">
      <c r="A6" s="7">
        <v>1</v>
      </c>
      <c r="B6" s="7"/>
      <c r="C6" s="23" t="s">
        <v>32</v>
      </c>
      <c r="D6" s="23" t="s">
        <v>44</v>
      </c>
      <c r="E6" s="37" t="s">
        <v>33</v>
      </c>
      <c r="F6" s="48" t="s">
        <v>34</v>
      </c>
      <c r="G6" s="53"/>
      <c r="H6" s="54"/>
      <c r="I6" s="53"/>
      <c r="J6" s="54"/>
      <c r="K6" s="53"/>
      <c r="L6" s="54"/>
      <c r="M6" s="53"/>
      <c r="N6" s="54"/>
      <c r="O6" s="53"/>
      <c r="P6" s="54"/>
      <c r="Q6" s="58"/>
      <c r="R6" s="24"/>
      <c r="S6" s="26"/>
      <c r="T6" s="25"/>
    </row>
    <row r="7" spans="1:20" s="27" customFormat="1" ht="15" customHeight="1">
      <c r="A7" s="7">
        <v>2</v>
      </c>
      <c r="B7" s="7"/>
      <c r="C7" s="23" t="s">
        <v>35</v>
      </c>
      <c r="D7" s="23" t="s">
        <v>45</v>
      </c>
      <c r="E7" s="37" t="s">
        <v>39</v>
      </c>
      <c r="F7" s="48" t="s">
        <v>37</v>
      </c>
      <c r="H7" s="54"/>
      <c r="I7" s="53"/>
      <c r="J7" s="54"/>
      <c r="K7" s="53"/>
      <c r="L7" s="54"/>
      <c r="M7" s="53"/>
      <c r="N7" s="54"/>
      <c r="O7" s="53"/>
      <c r="P7" s="54"/>
      <c r="Q7" s="58"/>
      <c r="R7" s="24"/>
      <c r="S7" s="26"/>
      <c r="T7" s="25"/>
    </row>
    <row r="8" spans="1:20" s="27" customFormat="1" ht="15" customHeight="1">
      <c r="A8" s="7">
        <v>3</v>
      </c>
      <c r="B8" s="7"/>
      <c r="C8" s="23" t="s">
        <v>46</v>
      </c>
      <c r="D8" s="23" t="s">
        <v>47</v>
      </c>
      <c r="E8" s="37" t="s">
        <v>39</v>
      </c>
      <c r="F8" s="48" t="s">
        <v>38</v>
      </c>
      <c r="G8" s="53"/>
      <c r="H8" s="54"/>
      <c r="I8" s="53"/>
      <c r="J8" s="54"/>
      <c r="K8" s="53"/>
      <c r="L8" s="54"/>
      <c r="M8" s="53"/>
      <c r="N8" s="54"/>
      <c r="O8" s="53"/>
      <c r="P8" s="54"/>
      <c r="Q8" s="58"/>
      <c r="R8" s="24"/>
      <c r="S8" s="26"/>
      <c r="T8" s="25"/>
    </row>
    <row r="9" spans="1:20" s="27" customFormat="1" ht="15" customHeight="1">
      <c r="A9" s="7">
        <v>4</v>
      </c>
      <c r="B9" s="7"/>
      <c r="C9" s="23" t="s">
        <v>48</v>
      </c>
      <c r="D9" s="23" t="s">
        <v>45</v>
      </c>
      <c r="E9" s="37" t="s">
        <v>39</v>
      </c>
      <c r="F9" s="48" t="s">
        <v>49</v>
      </c>
      <c r="G9" s="53"/>
      <c r="H9" s="54"/>
      <c r="I9" s="53"/>
      <c r="J9" s="54"/>
      <c r="K9" s="53"/>
      <c r="L9" s="54"/>
      <c r="M9" s="53"/>
      <c r="N9" s="54"/>
      <c r="O9" s="53"/>
      <c r="P9" s="54"/>
      <c r="Q9" s="58"/>
      <c r="R9" s="24"/>
      <c r="S9" s="26"/>
      <c r="T9" s="25"/>
    </row>
    <row r="10" spans="1:20" s="27" customFormat="1" ht="15" customHeight="1">
      <c r="A10" s="7">
        <v>5</v>
      </c>
      <c r="B10" s="7"/>
      <c r="C10" s="23" t="s">
        <v>58</v>
      </c>
      <c r="D10" s="23" t="s">
        <v>44</v>
      </c>
      <c r="E10" s="37" t="s">
        <v>39</v>
      </c>
      <c r="F10" s="48" t="s">
        <v>40</v>
      </c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8"/>
      <c r="R10" s="24"/>
      <c r="S10" s="26"/>
      <c r="T10" s="25"/>
    </row>
    <row r="11" spans="1:20" s="27" customFormat="1" ht="15" customHeight="1">
      <c r="A11" s="7"/>
      <c r="B11" s="7"/>
      <c r="C11" s="23"/>
      <c r="D11" s="23"/>
      <c r="E11" s="37"/>
      <c r="F11" s="48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8"/>
      <c r="R11" s="24"/>
      <c r="S11" s="26"/>
      <c r="T11" s="25"/>
    </row>
    <row r="12" spans="1:20" s="27" customFormat="1" ht="15" customHeight="1">
      <c r="A12" s="7"/>
      <c r="B12" s="7"/>
      <c r="C12" s="23"/>
      <c r="D12" s="23"/>
      <c r="E12" s="37"/>
      <c r="F12" s="48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8"/>
      <c r="R12" s="24"/>
      <c r="S12" s="26"/>
      <c r="T12" s="25"/>
    </row>
    <row r="13" spans="1:20" s="27" customFormat="1" ht="15" customHeight="1">
      <c r="A13" s="7"/>
      <c r="B13" s="7"/>
      <c r="C13" s="23"/>
      <c r="D13" s="23"/>
      <c r="E13" s="37"/>
      <c r="F13" s="48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8"/>
      <c r="R13" s="24"/>
      <c r="S13" s="26"/>
      <c r="T13" s="25"/>
    </row>
    <row r="14" spans="1:20" s="27" customFormat="1" ht="15" customHeight="1">
      <c r="A14" s="7"/>
      <c r="B14" s="7"/>
      <c r="C14" s="23" t="e">
        <f>VLOOKUP($B14,[1]!Liste_Chiens_Engagés,2,FALSE)</f>
        <v>#N/A</v>
      </c>
      <c r="D14" s="23" t="e">
        <f>VLOOKUP($B14,[1]!Liste_Chiens_Engagés,3,FALSE)</f>
        <v>#N/A</v>
      </c>
      <c r="E14" s="37" t="e">
        <f>VLOOKUP($B14,[1]!Liste_Chiens_Engagés,4,FALSE)</f>
        <v>#N/A</v>
      </c>
      <c r="F14" s="48" t="e">
        <f>VLOOKUP($B14,[1]!Liste_Chiens_Engagés,9,FALSE)</f>
        <v>#N/A</v>
      </c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8">
        <f aca="true" t="shared" si="0" ref="Q14:Q25">IF(ISTEXT(C14),SUM(G14:P14),0)</f>
        <v>0</v>
      </c>
      <c r="R14" s="24">
        <f aca="true" t="shared" si="1" ref="R14:R25">IF(ISTEXT(C14),SUM(G14:P14)/Q$4*20,0)</f>
        <v>0</v>
      </c>
      <c r="S14" s="26" t="str">
        <f aca="true" t="shared" si="2" ref="S14:S25">IF(ISTEXT(C14),IF(ISNA(MATCH(0,G14:P14,0)),R14,"nc"),"pe")</f>
        <v>pe</v>
      </c>
      <c r="T14" s="25" t="str">
        <f aca="true" t="shared" si="3" ref="T14:T25">IF(ISTEXT(C14),IF(ISNUMBER(S14),RANK(S14,S$6:S$25),"nc"),"pe")</f>
        <v>pe</v>
      </c>
    </row>
    <row r="15" spans="1:20" s="27" customFormat="1" ht="15" customHeight="1">
      <c r="A15" s="7"/>
      <c r="B15" s="7"/>
      <c r="C15" s="23" t="e">
        <f>VLOOKUP($B15,[1]!Liste_Chiens_Engagés,2,FALSE)</f>
        <v>#N/A</v>
      </c>
      <c r="D15" s="23" t="e">
        <f>VLOOKUP($B15,[1]!Liste_Chiens_Engagés,3,FALSE)</f>
        <v>#N/A</v>
      </c>
      <c r="E15" s="37" t="e">
        <f>VLOOKUP($B15,[1]!Liste_Chiens_Engagés,4,FALSE)</f>
        <v>#N/A</v>
      </c>
      <c r="F15" s="48" t="e">
        <f>VLOOKUP($B15,[1]!Liste_Chiens_Engagés,9,FALSE)</f>
        <v>#N/A</v>
      </c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8">
        <f t="shared" si="0"/>
        <v>0</v>
      </c>
      <c r="R15" s="24">
        <f t="shared" si="1"/>
        <v>0</v>
      </c>
      <c r="S15" s="26" t="str">
        <f t="shared" si="2"/>
        <v>pe</v>
      </c>
      <c r="T15" s="25" t="str">
        <f t="shared" si="3"/>
        <v>pe</v>
      </c>
    </row>
    <row r="16" spans="1:20" s="27" customFormat="1" ht="15" customHeight="1">
      <c r="A16" s="7"/>
      <c r="B16" s="7"/>
      <c r="C16" s="23" t="e">
        <f>VLOOKUP($B16,[1]!Liste_Chiens_Engagés,2,FALSE)</f>
        <v>#N/A</v>
      </c>
      <c r="D16" s="23" t="e">
        <f>VLOOKUP($B16,[1]!Liste_Chiens_Engagés,3,FALSE)</f>
        <v>#N/A</v>
      </c>
      <c r="E16" s="37" t="e">
        <f>VLOOKUP($B16,[1]!Liste_Chiens_Engagés,4,FALSE)</f>
        <v>#N/A</v>
      </c>
      <c r="F16" s="48" t="e">
        <f>VLOOKUP($B16,[1]!Liste_Chiens_Engagés,9,FALSE)</f>
        <v>#N/A</v>
      </c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8">
        <f t="shared" si="0"/>
        <v>0</v>
      </c>
      <c r="R16" s="24">
        <f t="shared" si="1"/>
        <v>0</v>
      </c>
      <c r="S16" s="26" t="str">
        <f t="shared" si="2"/>
        <v>pe</v>
      </c>
      <c r="T16" s="25" t="str">
        <f t="shared" si="3"/>
        <v>pe</v>
      </c>
    </row>
    <row r="17" spans="1:20" s="27" customFormat="1" ht="15" customHeight="1">
      <c r="A17" s="7"/>
      <c r="B17" s="7"/>
      <c r="C17" s="23" t="e">
        <f>VLOOKUP($B17,[1]!Liste_Chiens_Engagés,2,FALSE)</f>
        <v>#N/A</v>
      </c>
      <c r="D17" s="23" t="e">
        <f>VLOOKUP($B17,[1]!Liste_Chiens_Engagés,3,FALSE)</f>
        <v>#N/A</v>
      </c>
      <c r="E17" s="37" t="e">
        <f>VLOOKUP($B17,[1]!Liste_Chiens_Engagés,4,FALSE)</f>
        <v>#N/A</v>
      </c>
      <c r="F17" s="48" t="e">
        <f>VLOOKUP($B17,[1]!Liste_Chiens_Engagés,9,FALSE)</f>
        <v>#N/A</v>
      </c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8">
        <f t="shared" si="0"/>
        <v>0</v>
      </c>
      <c r="R17" s="24">
        <f t="shared" si="1"/>
        <v>0</v>
      </c>
      <c r="S17" s="26" t="str">
        <f t="shared" si="2"/>
        <v>pe</v>
      </c>
      <c r="T17" s="25" t="str">
        <f t="shared" si="3"/>
        <v>pe</v>
      </c>
    </row>
    <row r="18" spans="1:20" s="27" customFormat="1" ht="15" customHeight="1">
      <c r="A18" s="7"/>
      <c r="B18" s="7"/>
      <c r="C18" s="23" t="e">
        <f>VLOOKUP($B18,[1]!Liste_Chiens_Engagés,2,FALSE)</f>
        <v>#N/A</v>
      </c>
      <c r="D18" s="23" t="e">
        <f>VLOOKUP($B18,[1]!Liste_Chiens_Engagés,3,FALSE)</f>
        <v>#N/A</v>
      </c>
      <c r="E18" s="37" t="e">
        <f>VLOOKUP($B18,[1]!Liste_Chiens_Engagés,4,FALSE)</f>
        <v>#N/A</v>
      </c>
      <c r="F18" s="48" t="e">
        <f>VLOOKUP($B18,[1]!Liste_Chiens_Engagés,9,FALSE)</f>
        <v>#N/A</v>
      </c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8">
        <f t="shared" si="0"/>
        <v>0</v>
      </c>
      <c r="R18" s="24">
        <f t="shared" si="1"/>
        <v>0</v>
      </c>
      <c r="S18" s="26" t="str">
        <f t="shared" si="2"/>
        <v>pe</v>
      </c>
      <c r="T18" s="25" t="str">
        <f t="shared" si="3"/>
        <v>pe</v>
      </c>
    </row>
    <row r="19" spans="1:20" s="27" customFormat="1" ht="15" customHeight="1">
      <c r="A19" s="7"/>
      <c r="B19" s="7"/>
      <c r="C19" s="23" t="e">
        <f>VLOOKUP($B19,[1]!Liste_Chiens_Engagés,2,FALSE)</f>
        <v>#N/A</v>
      </c>
      <c r="D19" s="23" t="e">
        <f>VLOOKUP($B19,[1]!Liste_Chiens_Engagés,3,FALSE)</f>
        <v>#N/A</v>
      </c>
      <c r="E19" s="37" t="e">
        <f>VLOOKUP($B19,[1]!Liste_Chiens_Engagés,4,FALSE)</f>
        <v>#N/A</v>
      </c>
      <c r="F19" s="48" t="e">
        <f>VLOOKUP($B19,[1]!Liste_Chiens_Engagés,9,FALSE)</f>
        <v>#N/A</v>
      </c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8">
        <f t="shared" si="0"/>
        <v>0</v>
      </c>
      <c r="R19" s="24">
        <f t="shared" si="1"/>
        <v>0</v>
      </c>
      <c r="S19" s="26" t="str">
        <f t="shared" si="2"/>
        <v>pe</v>
      </c>
      <c r="T19" s="25" t="str">
        <f t="shared" si="3"/>
        <v>pe</v>
      </c>
    </row>
    <row r="20" spans="1:20" s="27" customFormat="1" ht="15" customHeight="1">
      <c r="A20" s="7"/>
      <c r="B20" s="7"/>
      <c r="C20" s="23" t="e">
        <f>VLOOKUP($B20,[1]!Liste_Chiens_Engagés,2,FALSE)</f>
        <v>#N/A</v>
      </c>
      <c r="D20" s="23" t="e">
        <f>VLOOKUP($B20,[1]!Liste_Chiens_Engagés,3,FALSE)</f>
        <v>#N/A</v>
      </c>
      <c r="E20" s="37" t="e">
        <f>VLOOKUP($B20,[1]!Liste_Chiens_Engagés,4,FALSE)</f>
        <v>#N/A</v>
      </c>
      <c r="F20" s="48" t="e">
        <f>VLOOKUP($B20,[1]!Liste_Chiens_Engagés,9,FALSE)</f>
        <v>#N/A</v>
      </c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8">
        <f t="shared" si="0"/>
        <v>0</v>
      </c>
      <c r="R20" s="24">
        <f t="shared" si="1"/>
        <v>0</v>
      </c>
      <c r="S20" s="26" t="str">
        <f t="shared" si="2"/>
        <v>pe</v>
      </c>
      <c r="T20" s="25" t="str">
        <f t="shared" si="3"/>
        <v>pe</v>
      </c>
    </row>
    <row r="21" spans="1:20" s="27" customFormat="1" ht="15" customHeight="1">
      <c r="A21" s="7"/>
      <c r="B21" s="7"/>
      <c r="C21" s="23" t="e">
        <f>VLOOKUP($B21,[1]!Liste_Chiens_Engagés,2,FALSE)</f>
        <v>#N/A</v>
      </c>
      <c r="D21" s="23" t="e">
        <f>VLOOKUP($B21,[1]!Liste_Chiens_Engagés,3,FALSE)</f>
        <v>#N/A</v>
      </c>
      <c r="E21" s="37" t="e">
        <f>VLOOKUP($B21,[1]!Liste_Chiens_Engagés,4,FALSE)</f>
        <v>#N/A</v>
      </c>
      <c r="F21" s="48" t="e">
        <f>VLOOKUP($B21,[1]!Liste_Chiens_Engagés,9,FALSE)</f>
        <v>#N/A</v>
      </c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8">
        <f t="shared" si="0"/>
        <v>0</v>
      </c>
      <c r="R21" s="24">
        <f t="shared" si="1"/>
        <v>0</v>
      </c>
      <c r="S21" s="26" t="str">
        <f t="shared" si="2"/>
        <v>pe</v>
      </c>
      <c r="T21" s="25" t="str">
        <f t="shared" si="3"/>
        <v>pe</v>
      </c>
    </row>
    <row r="22" spans="1:20" s="27" customFormat="1" ht="15" customHeight="1">
      <c r="A22" s="7"/>
      <c r="B22" s="7"/>
      <c r="C22" s="23" t="e">
        <f>VLOOKUP($B22,[1]!Liste_Chiens_Engagés,2,FALSE)</f>
        <v>#N/A</v>
      </c>
      <c r="D22" s="23" t="e">
        <f>VLOOKUP($B22,[1]!Liste_Chiens_Engagés,3,FALSE)</f>
        <v>#N/A</v>
      </c>
      <c r="E22" s="37" t="e">
        <f>VLOOKUP($B22,[1]!Liste_Chiens_Engagés,4,FALSE)</f>
        <v>#N/A</v>
      </c>
      <c r="F22" s="48" t="e">
        <f>VLOOKUP($B22,[1]!Liste_Chiens_Engagés,9,FALSE)</f>
        <v>#N/A</v>
      </c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8">
        <f t="shared" si="0"/>
        <v>0</v>
      </c>
      <c r="R22" s="24">
        <f t="shared" si="1"/>
        <v>0</v>
      </c>
      <c r="S22" s="26" t="str">
        <f t="shared" si="2"/>
        <v>pe</v>
      </c>
      <c r="T22" s="25" t="str">
        <f t="shared" si="3"/>
        <v>pe</v>
      </c>
    </row>
    <row r="23" spans="1:20" s="27" customFormat="1" ht="15" customHeight="1">
      <c r="A23" s="7"/>
      <c r="B23" s="7"/>
      <c r="C23" s="23" t="e">
        <f>VLOOKUP($B23,[1]!Liste_Chiens_Engagés,2,FALSE)</f>
        <v>#N/A</v>
      </c>
      <c r="D23" s="23" t="e">
        <f>VLOOKUP($B23,[1]!Liste_Chiens_Engagés,3,FALSE)</f>
        <v>#N/A</v>
      </c>
      <c r="E23" s="37" t="e">
        <f>VLOOKUP($B23,[1]!Liste_Chiens_Engagés,4,FALSE)</f>
        <v>#N/A</v>
      </c>
      <c r="F23" s="48" t="e">
        <f>VLOOKUP($B23,[1]!Liste_Chiens_Engagés,9,FALSE)</f>
        <v>#N/A</v>
      </c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8">
        <f t="shared" si="0"/>
        <v>0</v>
      </c>
      <c r="R23" s="24">
        <f t="shared" si="1"/>
        <v>0</v>
      </c>
      <c r="S23" s="26" t="str">
        <f t="shared" si="2"/>
        <v>pe</v>
      </c>
      <c r="T23" s="25" t="str">
        <f t="shared" si="3"/>
        <v>pe</v>
      </c>
    </row>
    <row r="24" spans="1:20" s="27" customFormat="1" ht="15" customHeight="1">
      <c r="A24" s="7"/>
      <c r="B24" s="7"/>
      <c r="C24" s="23" t="e">
        <f>VLOOKUP($B24,[1]!Liste_Chiens_Engagés,2,FALSE)</f>
        <v>#N/A</v>
      </c>
      <c r="D24" s="23" t="e">
        <f>VLOOKUP($B24,[1]!Liste_Chiens_Engagés,3,FALSE)</f>
        <v>#N/A</v>
      </c>
      <c r="E24" s="37" t="e">
        <f>VLOOKUP($B24,[1]!Liste_Chiens_Engagés,4,FALSE)</f>
        <v>#N/A</v>
      </c>
      <c r="F24" s="48" t="e">
        <f>VLOOKUP($B24,[1]!Liste_Chiens_Engagés,9,FALSE)</f>
        <v>#N/A</v>
      </c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8">
        <f t="shared" si="0"/>
        <v>0</v>
      </c>
      <c r="R24" s="24">
        <f t="shared" si="1"/>
        <v>0</v>
      </c>
      <c r="S24" s="26" t="str">
        <f t="shared" si="2"/>
        <v>pe</v>
      </c>
      <c r="T24" s="25" t="str">
        <f t="shared" si="3"/>
        <v>pe</v>
      </c>
    </row>
    <row r="25" spans="1:20" s="27" customFormat="1" ht="15" customHeight="1">
      <c r="A25" s="7"/>
      <c r="B25" s="7"/>
      <c r="C25" s="23" t="e">
        <f>VLOOKUP($B25,[1]!Liste_Chiens_Engagés,2,FALSE)</f>
        <v>#N/A</v>
      </c>
      <c r="D25" s="23" t="e">
        <f>VLOOKUP($B25,[1]!Liste_Chiens_Engagés,3,FALSE)</f>
        <v>#N/A</v>
      </c>
      <c r="E25" s="37" t="e">
        <f>VLOOKUP($B25,[1]!Liste_Chiens_Engagés,4,FALSE)</f>
        <v>#N/A</v>
      </c>
      <c r="F25" s="48" t="e">
        <f>VLOOKUP($B25,[1]!Liste_Chiens_Engagés,9,FALSE)</f>
        <v>#N/A</v>
      </c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8">
        <f t="shared" si="0"/>
        <v>0</v>
      </c>
      <c r="R25" s="24">
        <f t="shared" si="1"/>
        <v>0</v>
      </c>
      <c r="S25" s="26" t="str">
        <f t="shared" si="2"/>
        <v>pe</v>
      </c>
      <c r="T25" s="25" t="str">
        <f t="shared" si="3"/>
        <v>pe</v>
      </c>
    </row>
    <row r="26" spans="1:20" ht="12.7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35"/>
      <c r="S26" s="35"/>
      <c r="T26" s="35"/>
    </row>
    <row r="27" spans="3:17" ht="12.75">
      <c r="C27" s="14" t="s">
        <v>18</v>
      </c>
      <c r="D27" s="15"/>
      <c r="E27" s="16"/>
      <c r="F27" s="16"/>
      <c r="G27" s="21">
        <f aca="true" t="shared" si="4" ref="G27:P27">COUNTIF(G6:G25,0)</f>
        <v>0</v>
      </c>
      <c r="H27" s="21">
        <f t="shared" si="4"/>
        <v>0</v>
      </c>
      <c r="I27" s="21">
        <f t="shared" si="4"/>
        <v>0</v>
      </c>
      <c r="J27" s="21">
        <f t="shared" si="4"/>
        <v>0</v>
      </c>
      <c r="K27" s="21">
        <f t="shared" si="4"/>
        <v>0</v>
      </c>
      <c r="L27" s="21">
        <f t="shared" si="4"/>
        <v>0</v>
      </c>
      <c r="M27" s="21">
        <f t="shared" si="4"/>
        <v>0</v>
      </c>
      <c r="N27" s="21">
        <f t="shared" si="4"/>
        <v>0</v>
      </c>
      <c r="O27" s="21">
        <f t="shared" si="4"/>
        <v>0</v>
      </c>
      <c r="P27" s="22">
        <f t="shared" si="4"/>
        <v>0</v>
      </c>
      <c r="Q27" s="29"/>
    </row>
    <row r="28" spans="3:17" ht="12.75">
      <c r="C28" s="14" t="s">
        <v>27</v>
      </c>
      <c r="D28" s="15"/>
      <c r="E28" s="16"/>
      <c r="F28" s="16"/>
      <c r="G28" s="21">
        <f>SUM(G6:G25)</f>
        <v>0</v>
      </c>
      <c r="H28" s="21">
        <f>SUM(H6:H25)</f>
        <v>0</v>
      </c>
      <c r="I28" s="21">
        <f aca="true" t="shared" si="5" ref="I28:P28">SUM(I6:I25)</f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65" t="str">
        <f>IF(SUM(G28:P28)&lt;&gt;SUM(Q6:Q25),"err!","ok!")</f>
        <v>ok!</v>
      </c>
    </row>
    <row r="29" spans="3:17" ht="12.75">
      <c r="C29" s="9" t="s">
        <v>19</v>
      </c>
      <c r="D29" s="10"/>
      <c r="E29" s="11"/>
      <c r="F29" s="11"/>
      <c r="G29" s="17">
        <f aca="true" t="shared" si="6" ref="G29:P29">MAX(G6:G25)</f>
        <v>0</v>
      </c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  <c r="O29" s="17">
        <f t="shared" si="6"/>
        <v>0</v>
      </c>
      <c r="P29" s="18">
        <f t="shared" si="6"/>
        <v>0</v>
      </c>
      <c r="Q29" s="29"/>
    </row>
    <row r="30" spans="3:17" ht="12.75">
      <c r="C30" s="9" t="s">
        <v>20</v>
      </c>
      <c r="D30" s="10"/>
      <c r="E30" s="11"/>
      <c r="F30" s="11"/>
      <c r="G30" s="17">
        <f aca="true" t="shared" si="7" ref="G30:P30">MIN(G6:G25)</f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 t="shared" si="7"/>
        <v>0</v>
      </c>
      <c r="O30" s="17">
        <f t="shared" si="7"/>
        <v>0</v>
      </c>
      <c r="P30" s="18">
        <f t="shared" si="7"/>
        <v>0</v>
      </c>
      <c r="Q30" s="29"/>
    </row>
    <row r="31" spans="3:17" ht="12.75">
      <c r="C31" s="9" t="s">
        <v>22</v>
      </c>
      <c r="D31" s="10"/>
      <c r="E31" s="11"/>
      <c r="F31" s="11"/>
      <c r="G31" s="19" t="e">
        <f aca="true" t="shared" si="8" ref="G31:P31">AVERAGE(G6:G25)</f>
        <v>#DIV/0!</v>
      </c>
      <c r="H31" s="19" t="e">
        <f t="shared" si="8"/>
        <v>#DIV/0!</v>
      </c>
      <c r="I31" s="19" t="e">
        <f t="shared" si="8"/>
        <v>#DIV/0!</v>
      </c>
      <c r="J31" s="19" t="e">
        <f t="shared" si="8"/>
        <v>#DIV/0!</v>
      </c>
      <c r="K31" s="19" t="e">
        <f t="shared" si="8"/>
        <v>#DIV/0!</v>
      </c>
      <c r="L31" s="19" t="e">
        <f t="shared" si="8"/>
        <v>#DIV/0!</v>
      </c>
      <c r="M31" s="19" t="e">
        <f t="shared" si="8"/>
        <v>#DIV/0!</v>
      </c>
      <c r="N31" s="19" t="e">
        <f t="shared" si="8"/>
        <v>#DIV/0!</v>
      </c>
      <c r="O31" s="19" t="e">
        <f t="shared" si="8"/>
        <v>#DIV/0!</v>
      </c>
      <c r="P31" s="20" t="e">
        <f t="shared" si="8"/>
        <v>#DIV/0!</v>
      </c>
      <c r="Q31" s="30"/>
    </row>
    <row r="32" spans="3:17" ht="12.75">
      <c r="C32" s="9" t="s">
        <v>21</v>
      </c>
      <c r="D32" s="10"/>
      <c r="E32" s="11"/>
      <c r="F32" s="11"/>
      <c r="G32" s="19" t="e">
        <f aca="true" t="shared" si="9" ref="G32:P32">STDEVPA(G6:G25)</f>
        <v>#DIV/0!</v>
      </c>
      <c r="H32" s="19" t="e">
        <f t="shared" si="9"/>
        <v>#DIV/0!</v>
      </c>
      <c r="I32" s="19" t="e">
        <f t="shared" si="9"/>
        <v>#DIV/0!</v>
      </c>
      <c r="J32" s="19" t="e">
        <f t="shared" si="9"/>
        <v>#DIV/0!</v>
      </c>
      <c r="K32" s="19" t="e">
        <f t="shared" si="9"/>
        <v>#DIV/0!</v>
      </c>
      <c r="L32" s="19" t="e">
        <f t="shared" si="9"/>
        <v>#DIV/0!</v>
      </c>
      <c r="M32" s="19" t="e">
        <f t="shared" si="9"/>
        <v>#DIV/0!</v>
      </c>
      <c r="N32" s="19" t="e">
        <f t="shared" si="9"/>
        <v>#DIV/0!</v>
      </c>
      <c r="O32" s="19" t="e">
        <f t="shared" si="9"/>
        <v>#DIV/0!</v>
      </c>
      <c r="P32" s="20" t="e">
        <f t="shared" si="9"/>
        <v>#DIV/0!</v>
      </c>
      <c r="Q32" s="30"/>
    </row>
    <row r="44" ht="12.75">
      <c r="C44">
        <f>PROPER(C26)</f>
      </c>
    </row>
  </sheetData>
  <sheetProtection/>
  <mergeCells count="11">
    <mergeCell ref="M2:N2"/>
    <mergeCell ref="A26:Q26"/>
    <mergeCell ref="G1:H1"/>
    <mergeCell ref="O1:P1"/>
    <mergeCell ref="G2:H2"/>
    <mergeCell ref="O2:P2"/>
    <mergeCell ref="I1:J1"/>
    <mergeCell ref="K1:L1"/>
    <mergeCell ref="M1:N1"/>
    <mergeCell ref="K2:L2"/>
    <mergeCell ref="I2:J2"/>
  </mergeCells>
  <conditionalFormatting sqref="G6:P6 G8:P25 H7:P7">
    <cfRule type="expression" priority="1" dxfId="3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78" r:id="rId2"/>
  <headerFooter alignWithMargins="0">
    <oddHeader>&amp;C&amp;20WT RCF de FONTAINEBLEAU - 27 mai 2017</oddHeader>
    <oddFooter>&amp;C&amp;F - &amp;A&amp;R&amp;D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43"/>
    <pageSetUpPr fitToPage="1"/>
  </sheetPr>
  <dimension ref="A1:T53"/>
  <sheetViews>
    <sheetView view="pageLayout" workbookViewId="0" topLeftCell="H1">
      <selection activeCell="A35" sqref="A35:Q35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6.8515625" style="8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6.140625" style="0" customWidth="1"/>
    <col min="18" max="18" width="8.57421875" style="0" bestFit="1" customWidth="1"/>
    <col min="19" max="19" width="8.57421875" style="0" hidden="1" customWidth="1" outlineLevel="1"/>
    <col min="20" max="20" width="5.28125" style="0" bestFit="1" customWidth="1" collapsed="1"/>
  </cols>
  <sheetData>
    <row r="1" spans="3:16" s="41" customFormat="1" ht="16.5" customHeight="1">
      <c r="C1" s="40" t="s">
        <v>12</v>
      </c>
      <c r="D1" s="7">
        <v>31</v>
      </c>
      <c r="F1" s="59" t="s">
        <v>64</v>
      </c>
      <c r="G1" s="76" t="s">
        <v>4</v>
      </c>
      <c r="H1" s="77"/>
      <c r="I1" s="76" t="s">
        <v>3</v>
      </c>
      <c r="J1" s="77"/>
      <c r="K1" s="76" t="s">
        <v>4</v>
      </c>
      <c r="L1" s="77"/>
      <c r="M1" s="76" t="s">
        <v>2</v>
      </c>
      <c r="N1" s="77"/>
      <c r="O1" s="76" t="s">
        <v>6</v>
      </c>
      <c r="P1" s="77"/>
    </row>
    <row r="2" spans="6:18" ht="12.75">
      <c r="F2" s="45" t="s">
        <v>28</v>
      </c>
      <c r="G2" s="78" t="s">
        <v>65</v>
      </c>
      <c r="H2" s="79"/>
      <c r="I2" s="78" t="s">
        <v>66</v>
      </c>
      <c r="J2" s="79"/>
      <c r="K2" s="78" t="s">
        <v>67</v>
      </c>
      <c r="L2" s="79"/>
      <c r="M2" s="78" t="s">
        <v>68</v>
      </c>
      <c r="N2" s="79"/>
      <c r="O2" s="78" t="s">
        <v>69</v>
      </c>
      <c r="P2" s="79"/>
      <c r="Q2" s="2"/>
      <c r="R2" s="2"/>
    </row>
    <row r="3" spans="3:18" ht="108" customHeight="1">
      <c r="C3" s="28"/>
      <c r="F3" s="46" t="s">
        <v>15</v>
      </c>
      <c r="G3" s="49" t="s">
        <v>74</v>
      </c>
      <c r="H3" s="50"/>
      <c r="I3" s="49" t="s">
        <v>71</v>
      </c>
      <c r="J3" s="56"/>
      <c r="K3" s="49" t="s">
        <v>73</v>
      </c>
      <c r="L3" s="56"/>
      <c r="M3" s="49" t="s">
        <v>72</v>
      </c>
      <c r="N3" s="56"/>
      <c r="O3" s="49" t="s">
        <v>70</v>
      </c>
      <c r="P3" s="50"/>
      <c r="Q3" s="2"/>
      <c r="R3" s="3"/>
    </row>
    <row r="4" spans="1:20" ht="12.75">
      <c r="A4" s="36" t="s">
        <v>26</v>
      </c>
      <c r="B4" s="3"/>
      <c r="C4" s="3"/>
      <c r="D4" s="31"/>
      <c r="E4" s="3"/>
      <c r="F4" s="38" t="s">
        <v>23</v>
      </c>
      <c r="G4" s="51">
        <v>20</v>
      </c>
      <c r="H4" s="52"/>
      <c r="I4" s="51">
        <v>20</v>
      </c>
      <c r="J4" s="52"/>
      <c r="K4" s="51">
        <v>20</v>
      </c>
      <c r="L4" s="52"/>
      <c r="M4" s="51">
        <v>20</v>
      </c>
      <c r="N4" s="52"/>
      <c r="O4" s="51">
        <v>20</v>
      </c>
      <c r="P4" s="52"/>
      <c r="Q4" s="57">
        <f>SUM(G4:P4)</f>
        <v>100</v>
      </c>
      <c r="R4" s="31"/>
      <c r="S4" s="32"/>
      <c r="T4" s="32"/>
    </row>
    <row r="5" spans="1:20" s="27" customFormat="1" ht="15" customHeight="1">
      <c r="A5" s="33" t="s">
        <v>24</v>
      </c>
      <c r="B5" s="34" t="s">
        <v>25</v>
      </c>
      <c r="C5" s="4" t="s">
        <v>0</v>
      </c>
      <c r="D5" s="4" t="s">
        <v>7</v>
      </c>
      <c r="E5" s="5" t="s">
        <v>17</v>
      </c>
      <c r="F5" s="4" t="s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39" t="s">
        <v>9</v>
      </c>
      <c r="R5" s="5" t="s">
        <v>10</v>
      </c>
      <c r="S5" s="5" t="s">
        <v>11</v>
      </c>
      <c r="T5" s="5" t="s">
        <v>8</v>
      </c>
    </row>
    <row r="6" spans="1:20" ht="12.75">
      <c r="A6" s="7">
        <v>16</v>
      </c>
      <c r="B6" s="37">
        <f>VLOOKUP($A6,'[2]ListeWT'!$D$21:$P$70,2,FALSE)</f>
        <v>12</v>
      </c>
      <c r="C6" s="72" t="str">
        <f>VLOOKUP($A6,'[2]ListeWT'!$D$21:$P$70,3,FALSE)</f>
        <v>Miss Tral des Tourbiere de la Souche</v>
      </c>
      <c r="D6" s="72" t="str">
        <f>VLOOKUP($A6,'[2]ListeWT'!$D$21:$P$70,5,FALSE)</f>
        <v>LABRADOR</v>
      </c>
      <c r="E6" s="37" t="str">
        <f>VLOOKUP($A6,'[2]ListeWT'!$D$21:$P$70,6,FALSE)</f>
        <v>M</v>
      </c>
      <c r="F6" s="73" t="str">
        <f>VLOOKUP($A6,'[2]ListeWT'!$D$21:$P$70,12,FALSE)</f>
        <v>Ludovic Collot</v>
      </c>
      <c r="G6" s="53">
        <v>17</v>
      </c>
      <c r="H6" s="54"/>
      <c r="I6" s="53">
        <v>15</v>
      </c>
      <c r="J6" s="54"/>
      <c r="K6" s="53">
        <v>12</v>
      </c>
      <c r="L6" s="54"/>
      <c r="M6" s="53">
        <v>19</v>
      </c>
      <c r="N6" s="54"/>
      <c r="O6" s="53">
        <v>19</v>
      </c>
      <c r="P6" s="54"/>
      <c r="Q6" s="58">
        <f>SUM(G6:P6)</f>
        <v>82</v>
      </c>
      <c r="R6" s="24">
        <f aca="true" t="shared" si="0" ref="R6:R31">AVERAGE(G6:P6)</f>
        <v>16.4</v>
      </c>
      <c r="S6" s="26"/>
      <c r="T6" s="25">
        <v>2</v>
      </c>
    </row>
    <row r="7" spans="1:20" s="27" customFormat="1" ht="12.75">
      <c r="A7" s="7">
        <v>11</v>
      </c>
      <c r="B7" s="37">
        <f>VLOOKUP($A7,'[2]ListeWT'!$D$21:$P$70,2,FALSE)</f>
        <v>22</v>
      </c>
      <c r="C7" s="72" t="str">
        <f>VLOOKUP($A7,'[2]ListeWT'!$D$21:$P$70,3,FALSE)</f>
        <v>Vindögats Rimfrost</v>
      </c>
      <c r="D7" s="72" t="str">
        <f>VLOOKUP($A7,'[2]ListeWT'!$D$21:$P$70,5,FALSE)</f>
        <v>GOLDEN</v>
      </c>
      <c r="E7" s="37" t="str">
        <f>VLOOKUP($A7,'[2]ListeWT'!$D$21:$P$70,6,FALSE)</f>
        <v>M</v>
      </c>
      <c r="F7" s="72" t="str">
        <f>VLOOKUP($A7,'[2]ListeWT'!$D$21:$P$70,12,FALSE)</f>
        <v>Asa Pehrson</v>
      </c>
      <c r="G7" s="53">
        <v>18</v>
      </c>
      <c r="H7" s="54"/>
      <c r="I7" s="53">
        <v>14</v>
      </c>
      <c r="J7" s="54"/>
      <c r="K7" s="53">
        <v>16</v>
      </c>
      <c r="L7" s="54"/>
      <c r="M7" s="53">
        <v>19</v>
      </c>
      <c r="N7" s="54"/>
      <c r="O7" s="53">
        <v>15</v>
      </c>
      <c r="P7" s="54"/>
      <c r="Q7" s="58">
        <f aca="true" t="shared" si="1" ref="Q7:Q31">SUM(G7:P7)</f>
        <v>82</v>
      </c>
      <c r="R7" s="24">
        <f t="shared" si="0"/>
        <v>16.4</v>
      </c>
      <c r="S7" s="26"/>
      <c r="T7" s="25">
        <v>1</v>
      </c>
    </row>
    <row r="8" spans="1:20" s="27" customFormat="1" ht="15" customHeight="1">
      <c r="A8" s="7">
        <v>30</v>
      </c>
      <c r="B8" s="37">
        <f>VLOOKUP($A8,'[2]ListeWT'!$D$21:$P$70,2,FALSE)</f>
        <v>13</v>
      </c>
      <c r="C8" s="72" t="str">
        <f>VLOOKUP($A8,'[2]ListeWT'!$D$21:$P$70,3,FALSE)</f>
        <v>Galak du Domaine de Biazak</v>
      </c>
      <c r="D8" s="72" t="str">
        <f>VLOOKUP($A8,'[2]ListeWT'!$D$21:$P$70,5,FALSE)</f>
        <v>LABRADOR</v>
      </c>
      <c r="E8" s="37" t="str">
        <f>VLOOKUP($A8,'[2]ListeWT'!$D$21:$P$70,6,FALSE)</f>
        <v>F</v>
      </c>
      <c r="F8" s="72" t="str">
        <f>VLOOKUP($A8,'[2]ListeWT'!$D$21:$P$70,12,FALSE)</f>
        <v>Isabelle Benedetti</v>
      </c>
      <c r="G8" s="53">
        <v>12</v>
      </c>
      <c r="H8" s="54"/>
      <c r="I8" s="53">
        <v>12</v>
      </c>
      <c r="J8" s="54"/>
      <c r="K8" s="53">
        <v>15</v>
      </c>
      <c r="L8" s="54"/>
      <c r="M8" s="53">
        <v>20</v>
      </c>
      <c r="N8" s="54"/>
      <c r="O8" s="53">
        <v>20</v>
      </c>
      <c r="P8" s="54"/>
      <c r="Q8" s="58">
        <f t="shared" si="1"/>
        <v>79</v>
      </c>
      <c r="R8" s="24">
        <f t="shared" si="0"/>
        <v>15.8</v>
      </c>
      <c r="S8" s="26"/>
      <c r="T8" s="25">
        <v>3</v>
      </c>
    </row>
    <row r="9" spans="1:20" s="27" customFormat="1" ht="15" customHeight="1">
      <c r="A9" s="7">
        <v>13</v>
      </c>
      <c r="B9" s="37">
        <f>VLOOKUP($A9,'[2]ListeWT'!$D$21:$P$70,2,FALSE)</f>
        <v>11</v>
      </c>
      <c r="C9" s="72" t="str">
        <f>VLOOKUP($A9,'[2]ListeWT'!$D$21:$P$70,3,FALSE)</f>
        <v>Dyana Lys Lightning Speed dit Momoyz</v>
      </c>
      <c r="D9" s="72" t="str">
        <f>VLOOKUP($A9,'[2]ListeWT'!$D$21:$P$70,5,FALSE)</f>
        <v>LABRADOR</v>
      </c>
      <c r="E9" s="37" t="str">
        <f>VLOOKUP($A9,'[2]ListeWT'!$D$21:$P$70,6,FALSE)</f>
        <v>M</v>
      </c>
      <c r="F9" s="72" t="str">
        <f>VLOOKUP($A9,'[2]ListeWT'!$D$21:$P$70,12,FALSE)</f>
        <v>Estelle VILLIER</v>
      </c>
      <c r="G9" s="53">
        <v>14</v>
      </c>
      <c r="H9" s="54"/>
      <c r="I9" s="53">
        <v>18</v>
      </c>
      <c r="J9" s="54"/>
      <c r="K9" s="53">
        <v>7</v>
      </c>
      <c r="L9" s="54"/>
      <c r="M9" s="53">
        <v>19</v>
      </c>
      <c r="N9" s="54"/>
      <c r="O9" s="53">
        <v>14</v>
      </c>
      <c r="P9" s="54"/>
      <c r="Q9" s="58">
        <f t="shared" si="1"/>
        <v>72</v>
      </c>
      <c r="R9" s="24">
        <f t="shared" si="0"/>
        <v>14.4</v>
      </c>
      <c r="S9" s="26"/>
      <c r="T9" s="25">
        <v>4</v>
      </c>
    </row>
    <row r="10" spans="1:20" s="27" customFormat="1" ht="19.5" customHeight="1">
      <c r="A10" s="7">
        <v>14</v>
      </c>
      <c r="B10" s="37">
        <f>VLOOKUP($A10,'[2]ListeWT'!$D$21:$P$70,2,FALSE)</f>
        <v>24</v>
      </c>
      <c r="C10" s="72" t="str">
        <f>VLOOKUP($A10,'[2]ListeWT'!$D$21:$P$70,3,FALSE)</f>
        <v>Lovely Léonore of Cape Makkovik</v>
      </c>
      <c r="D10" s="72" t="str">
        <f>VLOOKUP($A10,'[2]ListeWT'!$D$21:$P$70,5,FALSE)</f>
        <v>GOLDEN</v>
      </c>
      <c r="E10" s="37" t="str">
        <f>VLOOKUP($A10,'[2]ListeWT'!$D$21:$P$70,6,FALSE)</f>
        <v>F</v>
      </c>
      <c r="F10" s="72" t="str">
        <f>VLOOKUP($A10,'[2]ListeWT'!$D$21:$P$70,12,FALSE)</f>
        <v>Elisabeth Valentin</v>
      </c>
      <c r="G10" s="53">
        <v>11</v>
      </c>
      <c r="H10" s="54"/>
      <c r="I10" s="53">
        <v>15</v>
      </c>
      <c r="J10" s="54"/>
      <c r="K10" s="53">
        <v>15</v>
      </c>
      <c r="L10" s="54"/>
      <c r="M10" s="53"/>
      <c r="N10" s="54"/>
      <c r="O10" s="53"/>
      <c r="P10" s="54"/>
      <c r="Q10" s="58">
        <f t="shared" si="1"/>
        <v>41</v>
      </c>
      <c r="R10" s="24">
        <f t="shared" si="0"/>
        <v>13.666666666666666</v>
      </c>
      <c r="S10" s="26"/>
      <c r="T10" s="25">
        <v>5</v>
      </c>
    </row>
    <row r="11" spans="1:20" s="27" customFormat="1" ht="15" customHeight="1">
      <c r="A11" s="7">
        <v>22</v>
      </c>
      <c r="B11" s="37">
        <f>VLOOKUP($A11,'[2]ListeWT'!$D$21:$P$70,2,FALSE)</f>
        <v>4</v>
      </c>
      <c r="C11" s="72" t="str">
        <f>VLOOKUP($A11,'[2]ListeWT'!$D$21:$P$70,3,FALSE)</f>
        <v>Frimousse du Mas de Mailys</v>
      </c>
      <c r="D11" s="72" t="str">
        <f>VLOOKUP($A11,'[2]ListeWT'!$D$21:$P$70,5,FALSE)</f>
        <v>CHESAPEAKE BAY</v>
      </c>
      <c r="E11" s="37" t="str">
        <f>VLOOKUP($A11,'[2]ListeWT'!$D$21:$P$70,6,FALSE)</f>
        <v>F</v>
      </c>
      <c r="F11" s="72" t="str">
        <f>VLOOKUP($A11,'[2]ListeWT'!$D$21:$P$70,12,FALSE)</f>
        <v>Romane THOMAS-LECETRE</v>
      </c>
      <c r="G11" s="53">
        <v>8</v>
      </c>
      <c r="H11" s="54"/>
      <c r="I11" s="53">
        <v>13</v>
      </c>
      <c r="J11" s="54"/>
      <c r="K11" s="53">
        <v>12</v>
      </c>
      <c r="L11" s="54"/>
      <c r="M11" s="53">
        <v>15</v>
      </c>
      <c r="N11" s="54"/>
      <c r="O11" s="53">
        <v>20</v>
      </c>
      <c r="P11" s="54"/>
      <c r="Q11" s="58">
        <f t="shared" si="1"/>
        <v>68</v>
      </c>
      <c r="R11" s="24">
        <f t="shared" si="0"/>
        <v>13.6</v>
      </c>
      <c r="S11" s="26"/>
      <c r="T11" s="25">
        <v>6</v>
      </c>
    </row>
    <row r="12" spans="1:20" s="27" customFormat="1" ht="15" customHeight="1">
      <c r="A12" s="7">
        <v>18</v>
      </c>
      <c r="B12" s="37">
        <f>VLOOKUP($A12,'[2]ListeWT'!$D$21:$P$70,2,FALSE)</f>
        <v>21</v>
      </c>
      <c r="C12" s="72" t="str">
        <f>VLOOKUP($A12,'[2]ListeWT'!$D$21:$P$70,3,FALSE)</f>
        <v>Zomarick Lady Lollipop</v>
      </c>
      <c r="D12" s="72" t="str">
        <f>VLOOKUP($A12,'[2]ListeWT'!$D$21:$P$70,5,FALSE)</f>
        <v>GOLDEN</v>
      </c>
      <c r="E12" s="37" t="str">
        <f>VLOOKUP($A12,'[2]ListeWT'!$D$21:$P$70,6,FALSE)</f>
        <v>F</v>
      </c>
      <c r="F12" s="72" t="str">
        <f>VLOOKUP($A12,'[2]ListeWT'!$D$21:$P$70,12,FALSE)</f>
        <v>Berangere Martin</v>
      </c>
      <c r="G12" s="53">
        <v>9</v>
      </c>
      <c r="H12" s="54"/>
      <c r="I12" s="53">
        <v>14</v>
      </c>
      <c r="J12" s="54"/>
      <c r="K12" s="53">
        <v>14</v>
      </c>
      <c r="L12" s="54"/>
      <c r="M12" s="53">
        <v>16</v>
      </c>
      <c r="N12" s="54"/>
      <c r="O12" s="53">
        <v>15</v>
      </c>
      <c r="P12" s="54"/>
      <c r="Q12" s="58">
        <f t="shared" si="1"/>
        <v>68</v>
      </c>
      <c r="R12" s="24">
        <f t="shared" si="0"/>
        <v>13.6</v>
      </c>
      <c r="S12" s="26"/>
      <c r="T12" s="25">
        <v>6</v>
      </c>
    </row>
    <row r="13" spans="1:20" s="27" customFormat="1" ht="15" customHeight="1">
      <c r="A13" s="7">
        <v>25</v>
      </c>
      <c r="B13" s="37">
        <f>VLOOKUP($A13,'[2]ListeWT'!$D$21:$P$70,2,FALSE)</f>
        <v>20</v>
      </c>
      <c r="C13" s="72" t="str">
        <f>VLOOKUP($A13,'[2]ListeWT'!$D$21:$P$70,3,FALSE)</f>
        <v>Abby</v>
      </c>
      <c r="D13" s="72" t="str">
        <f>VLOOKUP($A13,'[2]ListeWT'!$D$21:$P$70,5,FALSE)</f>
        <v>GOLDEN</v>
      </c>
      <c r="E13" s="37" t="str">
        <f>VLOOKUP($A13,'[2]ListeWT'!$D$21:$P$70,6,FALSE)</f>
        <v>F</v>
      </c>
      <c r="F13" s="72" t="str">
        <f>VLOOKUP($A13,'[2]ListeWT'!$D$21:$P$70,12,FALSE)</f>
        <v>Vanessa</v>
      </c>
      <c r="G13" s="53">
        <v>9</v>
      </c>
      <c r="H13" s="54"/>
      <c r="I13" s="53">
        <v>13</v>
      </c>
      <c r="J13" s="54"/>
      <c r="K13" s="53">
        <v>13</v>
      </c>
      <c r="L13" s="54"/>
      <c r="M13" s="53"/>
      <c r="N13" s="54"/>
      <c r="O13" s="53">
        <v>18</v>
      </c>
      <c r="P13" s="54"/>
      <c r="Q13" s="58">
        <f t="shared" si="1"/>
        <v>53</v>
      </c>
      <c r="R13" s="24">
        <f t="shared" si="0"/>
        <v>13.25</v>
      </c>
      <c r="S13" s="26"/>
      <c r="T13" s="25">
        <v>8</v>
      </c>
    </row>
    <row r="14" spans="1:20" s="27" customFormat="1" ht="15" customHeight="1">
      <c r="A14" s="7">
        <v>29</v>
      </c>
      <c r="B14" s="37">
        <f>VLOOKUP($A14,'[2]ListeWT'!$D$21:$P$70,2,FALSE)</f>
        <v>3</v>
      </c>
      <c r="C14" s="72" t="str">
        <f>VLOOKUP($A14,'[2]ListeWT'!$D$21:$P$70,3,FALSE)</f>
        <v>Lucky des Bords de Sange</v>
      </c>
      <c r="D14" s="72" t="str">
        <f>VLOOKUP($A14,'[2]ListeWT'!$D$21:$P$70,5,FALSE)</f>
        <v>LABRADOR</v>
      </c>
      <c r="E14" s="37" t="str">
        <f>VLOOKUP($A14,'[2]ListeWT'!$D$21:$P$70,6,FALSE)</f>
        <v>M</v>
      </c>
      <c r="F14" s="72" t="str">
        <f>VLOOKUP($A14,'[2]ListeWT'!$D$21:$P$70,12,FALSE)</f>
        <v>Stéphane Puisset</v>
      </c>
      <c r="G14" s="53">
        <v>18</v>
      </c>
      <c r="H14" s="54"/>
      <c r="I14" s="53">
        <v>0</v>
      </c>
      <c r="J14" s="54"/>
      <c r="K14" s="53">
        <v>14</v>
      </c>
      <c r="L14" s="54"/>
      <c r="M14" s="53">
        <v>20</v>
      </c>
      <c r="N14" s="54"/>
      <c r="O14" s="53">
        <v>14</v>
      </c>
      <c r="P14" s="54"/>
      <c r="Q14" s="58">
        <f t="shared" si="1"/>
        <v>66</v>
      </c>
      <c r="R14" s="24">
        <f t="shared" si="0"/>
        <v>13.2</v>
      </c>
      <c r="S14" s="26"/>
      <c r="T14" s="25">
        <v>9</v>
      </c>
    </row>
    <row r="15" spans="1:20" s="27" customFormat="1" ht="15" customHeight="1">
      <c r="A15" s="7">
        <v>12</v>
      </c>
      <c r="B15" s="37">
        <f>VLOOKUP($A15,'[2]ListeWT'!$D$21:$P$70,2,FALSE)</f>
        <v>27</v>
      </c>
      <c r="C15" s="72" t="str">
        <f>VLOOKUP($A15,'[2]ListeWT'!$D$21:$P$70,3,FALSE)</f>
        <v>Joy Hunting Friend</v>
      </c>
      <c r="D15" s="72" t="str">
        <f>VLOOKUP($A15,'[2]ListeWT'!$D$21:$P$70,5,FALSE)</f>
        <v>LABRADOR</v>
      </c>
      <c r="E15" s="37" t="str">
        <f>VLOOKUP($A15,'[2]ListeWT'!$D$21:$P$70,6,FALSE)</f>
        <v>F</v>
      </c>
      <c r="F15" s="72" t="str">
        <f>VLOOKUP($A15,'[2]ListeWT'!$D$21:$P$70,12,FALSE)</f>
        <v>Stella Hetzel</v>
      </c>
      <c r="G15" s="53">
        <v>12</v>
      </c>
      <c r="H15" s="54"/>
      <c r="I15" s="53">
        <v>11</v>
      </c>
      <c r="J15" s="54"/>
      <c r="K15" s="53">
        <v>10</v>
      </c>
      <c r="L15" s="54"/>
      <c r="M15" s="53">
        <v>18</v>
      </c>
      <c r="N15" s="54"/>
      <c r="O15" s="53">
        <v>15</v>
      </c>
      <c r="P15" s="54"/>
      <c r="Q15" s="58">
        <f t="shared" si="1"/>
        <v>66</v>
      </c>
      <c r="R15" s="24">
        <f t="shared" si="0"/>
        <v>13.2</v>
      </c>
      <c r="S15" s="26"/>
      <c r="T15" s="25">
        <v>9</v>
      </c>
    </row>
    <row r="16" spans="1:20" s="27" customFormat="1" ht="15" customHeight="1">
      <c r="A16" s="7">
        <v>10</v>
      </c>
      <c r="B16" s="37">
        <f>VLOOKUP($A16,'[2]ListeWT'!$D$21:$P$70,2,FALSE)</f>
        <v>23</v>
      </c>
      <c r="C16" s="72" t="str">
        <f>VLOOKUP($A16,'[2]ListeWT'!$D$21:$P$70,3,FALSE)</f>
        <v>Livima Des Songes De Verbeia</v>
      </c>
      <c r="D16" s="72" t="str">
        <f>VLOOKUP($A16,'[2]ListeWT'!$D$21:$P$70,5,FALSE)</f>
        <v>GOLDEN</v>
      </c>
      <c r="E16" s="37" t="str">
        <f>VLOOKUP($A16,'[2]ListeWT'!$D$21:$P$70,6,FALSE)</f>
        <v>F</v>
      </c>
      <c r="F16" s="72" t="str">
        <f>VLOOKUP($A16,'[2]ListeWT'!$D$21:$P$70,12,FALSE)</f>
        <v>Corinne Villeroy de Galhau</v>
      </c>
      <c r="G16" s="53">
        <v>10</v>
      </c>
      <c r="H16" s="54"/>
      <c r="I16" s="53">
        <v>0</v>
      </c>
      <c r="J16" s="54"/>
      <c r="K16" s="53">
        <v>13</v>
      </c>
      <c r="L16" s="54"/>
      <c r="M16" s="53">
        <v>19</v>
      </c>
      <c r="N16" s="54"/>
      <c r="O16" s="53">
        <v>19</v>
      </c>
      <c r="P16" s="54"/>
      <c r="Q16" s="58">
        <f t="shared" si="1"/>
        <v>61</v>
      </c>
      <c r="R16" s="24">
        <f t="shared" si="0"/>
        <v>12.2</v>
      </c>
      <c r="S16" s="26"/>
      <c r="T16" s="25">
        <v>11</v>
      </c>
    </row>
    <row r="17" spans="1:20" s="27" customFormat="1" ht="15" customHeight="1">
      <c r="A17" s="7">
        <v>28</v>
      </c>
      <c r="B17" s="37">
        <f>VLOOKUP($A17,'[2]ListeWT'!$D$21:$P$70,2,FALSE)</f>
        <v>2</v>
      </c>
      <c r="C17" s="72" t="str">
        <f>VLOOKUP($A17,'[2]ListeWT'!$D$21:$P$70,3,FALSE)</f>
        <v>Lord aston du Clos des Vignes Savrony</v>
      </c>
      <c r="D17" s="72" t="str">
        <f>VLOOKUP($A17,'[2]ListeWT'!$D$21:$P$70,5,FALSE)</f>
        <v>FLAT COATED</v>
      </c>
      <c r="E17" s="37" t="str">
        <f>VLOOKUP($A17,'[2]ListeWT'!$D$21:$P$70,6,FALSE)</f>
        <v>M</v>
      </c>
      <c r="F17" s="72" t="str">
        <f>VLOOKUP($A17,'[2]ListeWT'!$D$21:$P$70,12,FALSE)</f>
        <v>Genevieve Amoros</v>
      </c>
      <c r="G17" s="53">
        <v>10</v>
      </c>
      <c r="H17" s="54"/>
      <c r="I17" s="53">
        <v>11</v>
      </c>
      <c r="J17" s="54"/>
      <c r="K17" s="53">
        <v>0</v>
      </c>
      <c r="L17" s="54"/>
      <c r="M17" s="53">
        <v>20</v>
      </c>
      <c r="N17" s="54"/>
      <c r="O17" s="53">
        <v>19</v>
      </c>
      <c r="P17" s="54"/>
      <c r="Q17" s="58">
        <f t="shared" si="1"/>
        <v>60</v>
      </c>
      <c r="R17" s="24">
        <f t="shared" si="0"/>
        <v>12</v>
      </c>
      <c r="S17" s="26"/>
      <c r="T17" s="25">
        <v>12</v>
      </c>
    </row>
    <row r="18" spans="1:20" s="27" customFormat="1" ht="15" customHeight="1">
      <c r="A18" s="7">
        <v>8</v>
      </c>
      <c r="B18" s="37">
        <f>VLOOKUP($A18,'[2]ListeWT'!$D$21:$P$70,2,FALSE)</f>
        <v>26</v>
      </c>
      <c r="C18" s="72" t="str">
        <f>VLOOKUP($A18,'[2]ListeWT'!$D$21:$P$70,3,FALSE)</f>
        <v>Jun Of Sweet Eyes</v>
      </c>
      <c r="D18" s="72" t="str">
        <f>VLOOKUP($A18,'[2]ListeWT'!$D$21:$P$70,5,FALSE)</f>
        <v>LABRADOR</v>
      </c>
      <c r="E18" s="37" t="str">
        <f>VLOOKUP($A18,'[2]ListeWT'!$D$21:$P$70,6,FALSE)</f>
        <v>M</v>
      </c>
      <c r="F18" s="72" t="str">
        <f>VLOOKUP($A18,'[2]ListeWT'!$D$21:$P$70,12,FALSE)</f>
        <v>Claudine Rangassany</v>
      </c>
      <c r="G18" s="53">
        <v>9</v>
      </c>
      <c r="H18" s="54"/>
      <c r="I18" s="53">
        <v>9</v>
      </c>
      <c r="J18" s="54"/>
      <c r="K18" s="53">
        <v>5</v>
      </c>
      <c r="L18" s="54"/>
      <c r="M18" s="53">
        <v>18</v>
      </c>
      <c r="N18" s="54"/>
      <c r="O18" s="53">
        <v>16</v>
      </c>
      <c r="P18" s="54"/>
      <c r="Q18" s="58">
        <f t="shared" si="1"/>
        <v>57</v>
      </c>
      <c r="R18" s="24">
        <f t="shared" si="0"/>
        <v>11.4</v>
      </c>
      <c r="S18" s="26"/>
      <c r="T18" s="25">
        <v>13</v>
      </c>
    </row>
    <row r="19" spans="1:20" s="27" customFormat="1" ht="15" customHeight="1">
      <c r="A19" s="7">
        <v>32</v>
      </c>
      <c r="B19" s="37">
        <f>VLOOKUP($A19,'[2]ListeWT'!$D$21:$P$70,2,FALSE)</f>
        <v>17</v>
      </c>
      <c r="C19" s="72" t="str">
        <f>VLOOKUP($A19,'[2]ListeWT'!$D$21:$P$70,3,FALSE)</f>
        <v>Java de Laylydop</v>
      </c>
      <c r="D19" s="72" t="str">
        <f>VLOOKUP($A19,'[2]ListeWT'!$D$21:$P$70,5,FALSE)</f>
        <v>GOLDEN</v>
      </c>
      <c r="E19" s="37" t="str">
        <f>VLOOKUP($A19,'[2]ListeWT'!$D$21:$P$70,6,FALSE)</f>
        <v>F</v>
      </c>
      <c r="F19" s="72" t="str">
        <f>VLOOKUP($A19,'[2]ListeWT'!$D$21:$P$70,12,FALSE)</f>
        <v>Marie Noël Gartner</v>
      </c>
      <c r="G19" s="53">
        <v>10</v>
      </c>
      <c r="H19" s="54"/>
      <c r="I19" s="53">
        <v>10</v>
      </c>
      <c r="J19" s="54"/>
      <c r="K19" s="53">
        <v>10</v>
      </c>
      <c r="L19" s="54"/>
      <c r="M19" s="53"/>
      <c r="N19" s="54"/>
      <c r="O19" s="53">
        <v>12</v>
      </c>
      <c r="P19" s="54"/>
      <c r="Q19" s="58">
        <f t="shared" si="1"/>
        <v>42</v>
      </c>
      <c r="R19" s="24">
        <f t="shared" si="0"/>
        <v>10.5</v>
      </c>
      <c r="S19" s="26"/>
      <c r="T19" s="25">
        <v>14</v>
      </c>
    </row>
    <row r="20" spans="1:20" s="27" customFormat="1" ht="15" customHeight="1">
      <c r="A20" s="7">
        <v>31</v>
      </c>
      <c r="B20" s="37">
        <f>VLOOKUP($A20,'[2]ListeWT'!$D$21:$P$70,2,FALSE)</f>
        <v>1</v>
      </c>
      <c r="C20" s="72" t="str">
        <f>VLOOKUP($A20,'[2]ListeWT'!$D$21:$P$70,3,FALSE)</f>
        <v>Hardy de Laylydop</v>
      </c>
      <c r="D20" s="72" t="str">
        <f>VLOOKUP($A20,'[2]ListeWT'!$D$21:$P$70,5,FALSE)</f>
        <v>GOLDEN</v>
      </c>
      <c r="E20" s="37" t="str">
        <f>VLOOKUP($A20,'[2]ListeWT'!$D$21:$P$70,6,FALSE)</f>
        <v>M</v>
      </c>
      <c r="F20" s="72" t="str">
        <f>VLOOKUP($A20,'[2]ListeWT'!$D$21:$P$70,12,FALSE)</f>
        <v>Marie Noël Gartner</v>
      </c>
      <c r="G20" s="53">
        <v>0</v>
      </c>
      <c r="H20" s="54"/>
      <c r="I20" s="53">
        <v>0</v>
      </c>
      <c r="J20" s="54"/>
      <c r="K20" s="53">
        <v>14</v>
      </c>
      <c r="L20" s="54"/>
      <c r="M20" s="53">
        <v>20</v>
      </c>
      <c r="N20" s="54"/>
      <c r="O20" s="53">
        <v>17</v>
      </c>
      <c r="P20" s="54"/>
      <c r="Q20" s="58">
        <f t="shared" si="1"/>
        <v>51</v>
      </c>
      <c r="R20" s="24">
        <f t="shared" si="0"/>
        <v>10.2</v>
      </c>
      <c r="S20" s="26"/>
      <c r="T20" s="25">
        <v>15</v>
      </c>
    </row>
    <row r="21" spans="1:20" s="27" customFormat="1" ht="15" customHeight="1">
      <c r="A21" s="7">
        <v>27</v>
      </c>
      <c r="B21" s="37">
        <f>VLOOKUP($A21,'[2]ListeWT'!$D$21:$P$70,2,FALSE)</f>
        <v>8</v>
      </c>
      <c r="C21" s="72" t="str">
        <f>VLOOKUP($A21,'[2]ListeWT'!$D$21:$P$70,3,FALSE)</f>
        <v>Mahodaya du Pays Sauvage</v>
      </c>
      <c r="D21" s="72" t="str">
        <f>VLOOKUP($A21,'[2]ListeWT'!$D$21:$P$70,5,FALSE)</f>
        <v>GOLDEN</v>
      </c>
      <c r="E21" s="37" t="str">
        <f>VLOOKUP($A21,'[2]ListeWT'!$D$21:$P$70,6,FALSE)</f>
        <v>M</v>
      </c>
      <c r="F21" s="72" t="str">
        <f>VLOOKUP($A21,'[2]ListeWT'!$D$21:$P$70,12,FALSE)</f>
        <v>Estelle Suspene</v>
      </c>
      <c r="G21" s="53">
        <v>0</v>
      </c>
      <c r="H21" s="54"/>
      <c r="I21" s="53">
        <v>12</v>
      </c>
      <c r="J21" s="54"/>
      <c r="K21" s="53">
        <v>0</v>
      </c>
      <c r="L21" s="54"/>
      <c r="M21" s="53">
        <v>18</v>
      </c>
      <c r="N21" s="54"/>
      <c r="O21" s="53">
        <v>17</v>
      </c>
      <c r="P21" s="54"/>
      <c r="Q21" s="58">
        <f t="shared" si="1"/>
        <v>47</v>
      </c>
      <c r="R21" s="24">
        <f t="shared" si="0"/>
        <v>9.4</v>
      </c>
      <c r="S21" s="26"/>
      <c r="T21" s="25">
        <v>16</v>
      </c>
    </row>
    <row r="22" spans="1:20" s="27" customFormat="1" ht="19.5" customHeight="1">
      <c r="A22" s="7">
        <v>23</v>
      </c>
      <c r="B22" s="37">
        <f>VLOOKUP($A22,'[2]ListeWT'!$D$21:$P$70,2,FALSE)</f>
        <v>5</v>
      </c>
      <c r="C22" s="72" t="str">
        <f>VLOOKUP($A22,'[2]ListeWT'!$D$21:$P$70,3,FALSE)</f>
        <v>Glen Clova of Clan Buchanan</v>
      </c>
      <c r="D22" s="72" t="str">
        <f>VLOOKUP($A22,'[2]ListeWT'!$D$21:$P$70,5,FALSE)</f>
        <v>Nova-Scotia</v>
      </c>
      <c r="E22" s="37" t="str">
        <f>VLOOKUP($A22,'[2]ListeWT'!$D$21:$P$70,6,FALSE)</f>
        <v>F</v>
      </c>
      <c r="F22" s="72" t="str">
        <f>VLOOKUP($A22,'[2]ListeWT'!$D$21:$P$70,12,FALSE)</f>
        <v>Patrice Francois</v>
      </c>
      <c r="G22" s="53">
        <v>7</v>
      </c>
      <c r="H22" s="54"/>
      <c r="I22" s="53">
        <v>10</v>
      </c>
      <c r="J22" s="54"/>
      <c r="K22" s="53">
        <v>14</v>
      </c>
      <c r="L22" s="54"/>
      <c r="M22" s="53">
        <v>0</v>
      </c>
      <c r="N22" s="54"/>
      <c r="O22" s="53">
        <v>14</v>
      </c>
      <c r="P22" s="54"/>
      <c r="Q22" s="58">
        <f t="shared" si="1"/>
        <v>45</v>
      </c>
      <c r="R22" s="24">
        <f t="shared" si="0"/>
        <v>9</v>
      </c>
      <c r="S22" s="26"/>
      <c r="T22" s="25">
        <v>17</v>
      </c>
    </row>
    <row r="23" spans="1:20" s="27" customFormat="1" ht="15" customHeight="1">
      <c r="A23" s="7">
        <v>20</v>
      </c>
      <c r="B23" s="37">
        <f>VLOOKUP($A23,'[2]ListeWT'!$D$21:$P$70,2,FALSE)</f>
        <v>7</v>
      </c>
      <c r="C23" s="72" t="str">
        <f>VLOOKUP($A23,'[2]ListeWT'!$D$21:$P$70,3,FALSE)</f>
        <v>Connivence Lolly Pop</v>
      </c>
      <c r="D23" s="72" t="str">
        <f>VLOOKUP($A23,'[2]ListeWT'!$D$21:$P$70,5,FALSE)</f>
        <v>LABRADOR</v>
      </c>
      <c r="E23" s="37" t="str">
        <f>VLOOKUP($A23,'[2]ListeWT'!$D$21:$P$70,6,FALSE)</f>
        <v>F</v>
      </c>
      <c r="F23" s="72" t="str">
        <f>VLOOKUP($A23,'[2]ListeWT'!$D$21:$P$70,12,FALSE)</f>
        <v>AnneThomas</v>
      </c>
      <c r="G23" s="53">
        <v>0</v>
      </c>
      <c r="H23" s="54"/>
      <c r="I23" s="53">
        <v>0</v>
      </c>
      <c r="J23" s="54"/>
      <c r="K23" s="53">
        <v>12</v>
      </c>
      <c r="L23" s="54"/>
      <c r="M23" s="53">
        <v>16</v>
      </c>
      <c r="N23" s="54"/>
      <c r="O23" s="53">
        <v>17</v>
      </c>
      <c r="P23" s="54"/>
      <c r="Q23" s="58">
        <f t="shared" si="1"/>
        <v>45</v>
      </c>
      <c r="R23" s="24">
        <f t="shared" si="0"/>
        <v>9</v>
      </c>
      <c r="S23" s="26"/>
      <c r="T23" s="25">
        <v>17</v>
      </c>
    </row>
    <row r="24" spans="1:20" s="27" customFormat="1" ht="15" customHeight="1">
      <c r="A24" s="7">
        <v>24</v>
      </c>
      <c r="B24" s="37">
        <f>VLOOKUP($A24,'[2]ListeWT'!$D$21:$P$70,2,FALSE)</f>
        <v>28</v>
      </c>
      <c r="C24" s="72" t="str">
        <f>VLOOKUP($A24,'[2]ListeWT'!$D$21:$P$70,3,FALSE)</f>
        <v>Larko du Vallon de laLicorne</v>
      </c>
      <c r="D24" s="72" t="str">
        <f>VLOOKUP($A24,'[2]ListeWT'!$D$21:$P$70,5,FALSE)</f>
        <v>LABRADOR</v>
      </c>
      <c r="E24" s="37" t="str">
        <f>VLOOKUP($A24,'[2]ListeWT'!$D$21:$P$70,6,FALSE)</f>
        <v>M</v>
      </c>
      <c r="F24" s="72" t="str">
        <f>VLOOKUP($A24,'[2]ListeWT'!$D$21:$P$70,12,FALSE)</f>
        <v>Mireille Kurtz</v>
      </c>
      <c r="G24" s="53">
        <v>4</v>
      </c>
      <c r="H24" s="54"/>
      <c r="I24" s="53">
        <v>9</v>
      </c>
      <c r="J24" s="54"/>
      <c r="K24" s="53">
        <v>0</v>
      </c>
      <c r="L24" s="54"/>
      <c r="M24" s="53">
        <v>13</v>
      </c>
      <c r="N24" s="54"/>
      <c r="O24" s="53">
        <v>18</v>
      </c>
      <c r="P24" s="54"/>
      <c r="Q24" s="58">
        <f t="shared" si="1"/>
        <v>44</v>
      </c>
      <c r="R24" s="24">
        <f t="shared" si="0"/>
        <v>8.8</v>
      </c>
      <c r="S24" s="26"/>
      <c r="T24" s="25">
        <v>19</v>
      </c>
    </row>
    <row r="25" spans="1:20" s="27" customFormat="1" ht="15" customHeight="1">
      <c r="A25" s="7">
        <v>21</v>
      </c>
      <c r="B25" s="37">
        <f>VLOOKUP($A25,'[2]ListeWT'!$D$21:$P$70,2,FALSE)</f>
        <v>15</v>
      </c>
      <c r="C25" s="72" t="str">
        <f>VLOOKUP($A25,'[2]ListeWT'!$D$21:$P$70,3,FALSE)</f>
        <v>Redcoasthunter's Amazing Winky</v>
      </c>
      <c r="D25" s="72" t="str">
        <f>VLOOKUP($A25,'[2]ListeWT'!$D$21:$P$70,5,FALSE)</f>
        <v>Nova-Scotia</v>
      </c>
      <c r="E25" s="37" t="str">
        <f>VLOOKUP($A25,'[2]ListeWT'!$D$21:$P$70,6,FALSE)</f>
        <v>F</v>
      </c>
      <c r="F25" s="72" t="str">
        <f>VLOOKUP($A25,'[2]ListeWT'!$D$21:$P$70,12,FALSE)</f>
        <v>Patrice Francois</v>
      </c>
      <c r="G25" s="53">
        <v>2</v>
      </c>
      <c r="H25" s="54"/>
      <c r="I25" s="53">
        <v>6</v>
      </c>
      <c r="J25" s="54"/>
      <c r="K25" s="53">
        <v>9</v>
      </c>
      <c r="L25" s="54"/>
      <c r="M25" s="53">
        <v>10</v>
      </c>
      <c r="N25" s="54"/>
      <c r="O25" s="53">
        <v>13</v>
      </c>
      <c r="P25" s="54"/>
      <c r="Q25" s="58">
        <f t="shared" si="1"/>
        <v>40</v>
      </c>
      <c r="R25" s="24">
        <f t="shared" si="0"/>
        <v>8</v>
      </c>
      <c r="S25" s="26"/>
      <c r="T25" s="25">
        <v>20</v>
      </c>
    </row>
    <row r="26" spans="1:20" s="27" customFormat="1" ht="19.5" customHeight="1">
      <c r="A26" s="7">
        <v>7</v>
      </c>
      <c r="B26" s="37">
        <f>VLOOKUP($A26,'[2]ListeWT'!$D$21:$P$70,2,FALSE)</f>
        <v>14</v>
      </c>
      <c r="C26" s="72" t="str">
        <f>VLOOKUP($A26,'[2]ListeWT'!$D$21:$P$70,3,FALSE)</f>
        <v>Lucky Bramy du clos des Vignes Savrony </v>
      </c>
      <c r="D26" s="72" t="str">
        <f>VLOOKUP($A26,'[2]ListeWT'!$D$21:$P$70,5,FALSE)</f>
        <v>FLAT COATED</v>
      </c>
      <c r="E26" s="37" t="str">
        <f>VLOOKUP($A26,'[2]ListeWT'!$D$21:$P$70,6,FALSE)</f>
        <v>F</v>
      </c>
      <c r="F26" s="72" t="str">
        <f>VLOOKUP($A26,'[2]ListeWT'!$D$21:$P$70,12,FALSE)</f>
        <v>Virginie GOMBERT</v>
      </c>
      <c r="G26" s="53">
        <v>9</v>
      </c>
      <c r="H26" s="54"/>
      <c r="I26" s="53">
        <v>0</v>
      </c>
      <c r="J26" s="54"/>
      <c r="K26" s="53">
        <v>0</v>
      </c>
      <c r="L26" s="54"/>
      <c r="M26" s="53">
        <v>0</v>
      </c>
      <c r="N26" s="54"/>
      <c r="O26" s="53">
        <v>20</v>
      </c>
      <c r="P26" s="54"/>
      <c r="Q26" s="58">
        <f t="shared" si="1"/>
        <v>29</v>
      </c>
      <c r="R26" s="24">
        <f t="shared" si="0"/>
        <v>5.8</v>
      </c>
      <c r="S26" s="26"/>
      <c r="T26" s="25">
        <v>21</v>
      </c>
    </row>
    <row r="27" spans="1:20" s="27" customFormat="1" ht="15" customHeight="1">
      <c r="A27" s="7">
        <v>34</v>
      </c>
      <c r="B27" s="37">
        <f>VLOOKUP($A27,'[2]ListeWT'!$D$21:$P$70,2,FALSE)</f>
        <v>10</v>
      </c>
      <c r="C27" s="72" t="str">
        <f>VLOOKUP($A27,'[2]ListeWT'!$D$21:$P$70,3,FALSE)</f>
        <v>O'Flanagan Tout Feu Tout Flammes</v>
      </c>
      <c r="D27" s="72" t="str">
        <f>VLOOKUP($A27,'[2]ListeWT'!$D$21:$P$70,5,FALSE)</f>
        <v>FLAT COATED</v>
      </c>
      <c r="E27" s="37" t="str">
        <f>VLOOKUP($A27,'[2]ListeWT'!$D$21:$P$70,6,FALSE)</f>
        <v>M</v>
      </c>
      <c r="F27" s="72" t="str">
        <f>VLOOKUP($A27,'[2]ListeWT'!$D$21:$P$70,12,FALSE)</f>
        <v>Florence Fournier</v>
      </c>
      <c r="G27" s="53">
        <v>9</v>
      </c>
      <c r="H27" s="54"/>
      <c r="I27" s="53">
        <v>0</v>
      </c>
      <c r="J27" s="54"/>
      <c r="K27" s="53">
        <v>0</v>
      </c>
      <c r="L27" s="54"/>
      <c r="M27" s="53">
        <v>0</v>
      </c>
      <c r="N27" s="54"/>
      <c r="O27" s="53">
        <v>18</v>
      </c>
      <c r="P27" s="54"/>
      <c r="Q27" s="58">
        <f t="shared" si="1"/>
        <v>27</v>
      </c>
      <c r="R27" s="24">
        <f t="shared" si="0"/>
        <v>5.4</v>
      </c>
      <c r="S27" s="26"/>
      <c r="T27" s="25">
        <v>22</v>
      </c>
    </row>
    <row r="28" spans="1:20" s="27" customFormat="1" ht="15" customHeight="1">
      <c r="A28" s="7">
        <v>17</v>
      </c>
      <c r="B28" s="37">
        <f>VLOOKUP($A28,'[2]ListeWT'!$D$21:$P$70,2,FALSE)</f>
        <v>19</v>
      </c>
      <c r="C28" s="72" t="str">
        <f>VLOOKUP($A28,'[2]ListeWT'!$D$21:$P$70,3,FALSE)</f>
        <v>Mac des Tourbieres de la Souche</v>
      </c>
      <c r="D28" s="72" t="str">
        <f>VLOOKUP($A28,'[2]ListeWT'!$D$21:$P$70,5,FALSE)</f>
        <v>LABRADOR</v>
      </c>
      <c r="E28" s="37" t="str">
        <f>VLOOKUP($A28,'[2]ListeWT'!$D$21:$P$70,6,FALSE)</f>
        <v>M</v>
      </c>
      <c r="F28" s="72" t="str">
        <f>VLOOKUP($A28,'[2]ListeWT'!$D$21:$P$70,12,FALSE)</f>
        <v>Ludovic Collot</v>
      </c>
      <c r="G28" s="53">
        <v>8</v>
      </c>
      <c r="H28" s="54"/>
      <c r="I28" s="53">
        <v>0</v>
      </c>
      <c r="J28" s="54"/>
      <c r="K28" s="53">
        <v>0</v>
      </c>
      <c r="L28" s="54"/>
      <c r="M28" s="53">
        <v>0</v>
      </c>
      <c r="N28" s="54"/>
      <c r="O28" s="53">
        <v>17</v>
      </c>
      <c r="P28" s="54"/>
      <c r="Q28" s="58">
        <f t="shared" si="1"/>
        <v>25</v>
      </c>
      <c r="R28" s="24">
        <f t="shared" si="0"/>
        <v>5</v>
      </c>
      <c r="S28" s="26"/>
      <c r="T28" s="25">
        <v>23</v>
      </c>
    </row>
    <row r="29" spans="1:20" s="27" customFormat="1" ht="15" customHeight="1">
      <c r="A29" s="7">
        <v>9</v>
      </c>
      <c r="B29" s="37">
        <f>VLOOKUP($A29,'[2]ListeWT'!$D$21:$P$70,2,FALSE)</f>
        <v>25</v>
      </c>
      <c r="C29" s="72" t="str">
        <f>VLOOKUP($A29,'[2]ListeWT'!$D$21:$P$70,3,FALSE)</f>
        <v>Miss Monroe Du Domaine Des Contes</v>
      </c>
      <c r="D29" s="72" t="str">
        <f>VLOOKUP($A29,'[2]ListeWT'!$D$21:$P$70,5,FALSE)</f>
        <v>LABRADOR</v>
      </c>
      <c r="E29" s="37" t="str">
        <f>VLOOKUP($A29,'[2]ListeWT'!$D$21:$P$70,6,FALSE)</f>
        <v>F</v>
      </c>
      <c r="F29" s="72" t="str">
        <f>VLOOKUP($A29,'[2]ListeWT'!$D$21:$P$70,12,FALSE)</f>
        <v>Stella Hetzel</v>
      </c>
      <c r="G29" s="53">
        <v>0</v>
      </c>
      <c r="H29" s="54"/>
      <c r="I29" s="53">
        <v>0</v>
      </c>
      <c r="J29" s="54"/>
      <c r="K29" s="53">
        <v>0</v>
      </c>
      <c r="L29" s="54"/>
      <c r="M29" s="53">
        <v>0</v>
      </c>
      <c r="N29" s="54"/>
      <c r="O29" s="53">
        <v>18</v>
      </c>
      <c r="P29" s="54"/>
      <c r="Q29" s="58">
        <f t="shared" si="1"/>
        <v>18</v>
      </c>
      <c r="R29" s="24">
        <f t="shared" si="0"/>
        <v>3.6</v>
      </c>
      <c r="S29" s="26"/>
      <c r="T29" s="25">
        <v>24</v>
      </c>
    </row>
    <row r="30" spans="1:20" s="27" customFormat="1" ht="15" customHeight="1">
      <c r="A30" s="7">
        <v>26</v>
      </c>
      <c r="B30" s="37">
        <f>VLOOKUP($A30,'[2]ListeWT'!$D$21:$P$70,2,FALSE)</f>
        <v>6</v>
      </c>
      <c r="C30" s="72" t="str">
        <f>VLOOKUP($A30,'[2]ListeWT'!$D$21:$P$70,3,FALSE)</f>
        <v>Jump in your music de la seigneurie des vignes</v>
      </c>
      <c r="D30" s="72" t="str">
        <f>VLOOKUP($A30,'[2]ListeWT'!$D$21:$P$70,5,FALSE)</f>
        <v>GOLDEN</v>
      </c>
      <c r="E30" s="37" t="str">
        <f>VLOOKUP($A30,'[2]ListeWT'!$D$21:$P$70,6,FALSE)</f>
        <v>M</v>
      </c>
      <c r="F30" s="72" t="str">
        <f>VLOOKUP($A30,'[2]ListeWT'!$D$21:$P$70,12,FALSE)</f>
        <v>Françoise Siliart</v>
      </c>
      <c r="G30" s="53">
        <v>6</v>
      </c>
      <c r="H30" s="54"/>
      <c r="I30" s="53">
        <v>0</v>
      </c>
      <c r="J30" s="54"/>
      <c r="K30" s="53">
        <v>0</v>
      </c>
      <c r="L30" s="54"/>
      <c r="M30" s="53">
        <v>10</v>
      </c>
      <c r="N30" s="54"/>
      <c r="O30" s="53">
        <v>0</v>
      </c>
      <c r="P30" s="54"/>
      <c r="Q30" s="58">
        <f t="shared" si="1"/>
        <v>16</v>
      </c>
      <c r="R30" s="24">
        <f t="shared" si="0"/>
        <v>3.2</v>
      </c>
      <c r="S30" s="26"/>
      <c r="T30" s="25">
        <v>25</v>
      </c>
    </row>
    <row r="31" spans="1:20" s="27" customFormat="1" ht="15" customHeight="1">
      <c r="A31" s="7">
        <v>15</v>
      </c>
      <c r="B31" s="37">
        <f>VLOOKUP($A31,'[2]ListeWT'!$D$21:$P$70,2,FALSE)</f>
        <v>16</v>
      </c>
      <c r="C31" s="72" t="str">
        <f>VLOOKUP($A31,'[2]ListeWT'!$D$21:$P$70,3,FALSE)</f>
        <v>Laska du Pays Eduens</v>
      </c>
      <c r="D31" s="72" t="str">
        <f>VLOOKUP($A31,'[2]ListeWT'!$D$21:$P$70,5,FALSE)</f>
        <v>GOLDEN</v>
      </c>
      <c r="E31" s="37" t="str">
        <f>VLOOKUP($A31,'[2]ListeWT'!$D$21:$P$70,6,FALSE)</f>
        <v>F</v>
      </c>
      <c r="F31" s="72" t="str">
        <f>VLOOKUP($A31,'[2]ListeWT'!$D$21:$P$70,12,FALSE)</f>
        <v>Annick Carlot</v>
      </c>
      <c r="G31" s="53">
        <v>6</v>
      </c>
      <c r="H31" s="54"/>
      <c r="I31" s="53">
        <v>0</v>
      </c>
      <c r="J31" s="54"/>
      <c r="K31" s="53">
        <v>0</v>
      </c>
      <c r="L31" s="54"/>
      <c r="M31" s="53">
        <v>0</v>
      </c>
      <c r="N31" s="54"/>
      <c r="O31" s="53">
        <v>8</v>
      </c>
      <c r="P31" s="54"/>
      <c r="Q31" s="58">
        <f t="shared" si="1"/>
        <v>14</v>
      </c>
      <c r="R31" s="24">
        <f t="shared" si="0"/>
        <v>2.8</v>
      </c>
      <c r="S31" s="26"/>
      <c r="T31" s="25">
        <v>26</v>
      </c>
    </row>
    <row r="32" spans="1:20" s="27" customFormat="1" ht="15" customHeight="1">
      <c r="A32" s="7">
        <v>35</v>
      </c>
      <c r="B32" s="37">
        <f>VLOOKUP($A32,'[2]ListeWT'!$D$21:$P$70,2,FALSE)</f>
        <v>9</v>
      </c>
      <c r="C32" s="72" t="str">
        <f>VLOOKUP($A32,'[2]ListeWT'!$D$21:$P$70,3,FALSE)</f>
        <v>Lusty of Potomac River</v>
      </c>
      <c r="D32" s="72" t="str">
        <f>VLOOKUP($A32,'[2]ListeWT'!$D$21:$P$70,5,FALSE)</f>
        <v>CHESAPEAKE BAY</v>
      </c>
      <c r="E32" s="37" t="str">
        <f>VLOOKUP($A32,'[2]ListeWT'!$D$21:$P$70,6,FALSE)</f>
        <v>M</v>
      </c>
      <c r="F32" s="72" t="str">
        <f>VLOOKUP($A32,'[2]ListeWT'!$D$21:$P$70,12,FALSE)</f>
        <v>Mathieu Owerko</v>
      </c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8"/>
      <c r="R32" s="24"/>
      <c r="S32" s="26"/>
      <c r="T32" s="25"/>
    </row>
    <row r="33" spans="1:20" s="27" customFormat="1" ht="15" customHeight="1">
      <c r="A33" s="7">
        <v>33</v>
      </c>
      <c r="B33" s="37">
        <f>VLOOKUP($A33,'[2]ListeWT'!$D$21:$P$70,2,FALSE)</f>
        <v>18</v>
      </c>
      <c r="C33" s="72" t="str">
        <f>VLOOKUP($A33,'[2]ListeWT'!$D$21:$P$70,3,FALSE)</f>
        <v>Masters of Water J'Adore</v>
      </c>
      <c r="D33" s="72" t="str">
        <f>VLOOKUP($A33,'[2]ListeWT'!$D$21:$P$70,5,FALSE)</f>
        <v>LABRADOR</v>
      </c>
      <c r="E33" s="37" t="str">
        <f>VLOOKUP($A33,'[2]ListeWT'!$D$21:$P$70,6,FALSE)</f>
        <v>F</v>
      </c>
      <c r="F33" s="72" t="str">
        <f>VLOOKUP($A33,'[2]ListeWT'!$D$21:$P$70,12,FALSE)</f>
        <v>Christophe Karleskind</v>
      </c>
      <c r="G33" s="53"/>
      <c r="H33" s="54"/>
      <c r="I33" s="53"/>
      <c r="J33" s="54"/>
      <c r="K33" s="53"/>
      <c r="L33" s="54"/>
      <c r="M33" s="53"/>
      <c r="N33" s="54"/>
      <c r="O33" s="53"/>
      <c r="P33" s="54"/>
      <c r="Q33" s="58"/>
      <c r="R33" s="24"/>
      <c r="S33" s="26"/>
      <c r="T33" s="25"/>
    </row>
    <row r="34" spans="1:20" s="27" customFormat="1" ht="15" customHeight="1">
      <c r="A34" s="7">
        <v>19</v>
      </c>
      <c r="B34" s="37" t="str">
        <f>VLOOKUP($A34,'[2]ListeWT'!$D$21:$P$70,2,FALSE)</f>
        <v>abs</v>
      </c>
      <c r="C34" s="72" t="str">
        <f>VLOOKUP($A34,'[2]ListeWT'!$D$21:$P$70,3,FALSE)</f>
        <v>Ashbury Irresistible</v>
      </c>
      <c r="D34" s="72" t="str">
        <f>VLOOKUP($A34,'[2]ListeWT'!$D$21:$P$70,5,FALSE)</f>
        <v>GOLDEN</v>
      </c>
      <c r="E34" s="37" t="str">
        <f>VLOOKUP($A34,'[2]ListeWT'!$D$21:$P$70,6,FALSE)</f>
        <v>F</v>
      </c>
      <c r="F34" s="72" t="str">
        <f>VLOOKUP($A34,'[2]ListeWT'!$D$21:$P$70,12,FALSE)</f>
        <v>Liz Euvrard</v>
      </c>
      <c r="G34" s="53"/>
      <c r="H34" s="54"/>
      <c r="I34" s="53"/>
      <c r="J34" s="54"/>
      <c r="K34" s="53"/>
      <c r="L34" s="54"/>
      <c r="M34" s="53"/>
      <c r="N34" s="54"/>
      <c r="O34" s="53"/>
      <c r="P34" s="54"/>
      <c r="Q34" s="58"/>
      <c r="R34" s="24"/>
      <c r="S34" s="26"/>
      <c r="T34" s="25"/>
    </row>
    <row r="35" spans="1:20" ht="12.7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35"/>
      <c r="S35" s="35"/>
      <c r="T35" s="68"/>
    </row>
    <row r="36" spans="3:17" ht="12.75">
      <c r="C36" s="14" t="s">
        <v>18</v>
      </c>
      <c r="D36" s="15"/>
      <c r="E36" s="16"/>
      <c r="F36" s="16"/>
      <c r="G36" s="21">
        <f aca="true" t="shared" si="2" ref="G36:P36">COUNTIF(G7:G34,0)</f>
        <v>4</v>
      </c>
      <c r="H36" s="21">
        <f t="shared" si="2"/>
        <v>0</v>
      </c>
      <c r="I36" s="21">
        <f t="shared" si="2"/>
        <v>10</v>
      </c>
      <c r="J36" s="21">
        <f t="shared" si="2"/>
        <v>0</v>
      </c>
      <c r="K36" s="21">
        <f t="shared" si="2"/>
        <v>9</v>
      </c>
      <c r="L36" s="21">
        <f t="shared" si="2"/>
        <v>0</v>
      </c>
      <c r="M36" s="21">
        <f t="shared" si="2"/>
        <v>6</v>
      </c>
      <c r="N36" s="21">
        <f t="shared" si="2"/>
        <v>0</v>
      </c>
      <c r="O36" s="21">
        <f t="shared" si="2"/>
        <v>1</v>
      </c>
      <c r="P36" s="22">
        <f t="shared" si="2"/>
        <v>0</v>
      </c>
      <c r="Q36" s="29"/>
    </row>
    <row r="37" spans="3:17" ht="12.75">
      <c r="C37" s="14" t="s">
        <v>27</v>
      </c>
      <c r="D37" s="15"/>
      <c r="E37" s="16"/>
      <c r="F37" s="16"/>
      <c r="G37" s="21">
        <f aca="true" t="shared" si="3" ref="G37:P37">SUM(G7:G34)</f>
        <v>201</v>
      </c>
      <c r="H37" s="21">
        <f t="shared" si="3"/>
        <v>0</v>
      </c>
      <c r="I37" s="21">
        <f t="shared" si="3"/>
        <v>177</v>
      </c>
      <c r="J37" s="21">
        <f t="shared" si="3"/>
        <v>0</v>
      </c>
      <c r="K37" s="21">
        <f t="shared" si="3"/>
        <v>193</v>
      </c>
      <c r="L37" s="21">
        <f t="shared" si="3"/>
        <v>0</v>
      </c>
      <c r="M37" s="21">
        <f t="shared" si="3"/>
        <v>271</v>
      </c>
      <c r="N37" s="21">
        <f t="shared" si="3"/>
        <v>0</v>
      </c>
      <c r="O37" s="21">
        <f t="shared" si="3"/>
        <v>374</v>
      </c>
      <c r="P37" s="21">
        <f t="shared" si="3"/>
        <v>0</v>
      </c>
      <c r="Q37" s="65" t="str">
        <f>IF(SUM(G37:P37)&lt;&gt;SUM(Q7:Q34),"err!","ok!")</f>
        <v>ok!</v>
      </c>
    </row>
    <row r="38" spans="3:17" ht="12.75">
      <c r="C38" s="9" t="s">
        <v>19</v>
      </c>
      <c r="D38" s="10"/>
      <c r="E38" s="11"/>
      <c r="F38" s="11"/>
      <c r="G38" s="17">
        <f aca="true" t="shared" si="4" ref="G38:P38">MAX(G7:G34)</f>
        <v>18</v>
      </c>
      <c r="H38" s="17">
        <f t="shared" si="4"/>
        <v>0</v>
      </c>
      <c r="I38" s="17">
        <f t="shared" si="4"/>
        <v>18</v>
      </c>
      <c r="J38" s="17">
        <f t="shared" si="4"/>
        <v>0</v>
      </c>
      <c r="K38" s="17">
        <f t="shared" si="4"/>
        <v>16</v>
      </c>
      <c r="L38" s="17">
        <f t="shared" si="4"/>
        <v>0</v>
      </c>
      <c r="M38" s="17">
        <f t="shared" si="4"/>
        <v>20</v>
      </c>
      <c r="N38" s="17">
        <f t="shared" si="4"/>
        <v>0</v>
      </c>
      <c r="O38" s="17">
        <f t="shared" si="4"/>
        <v>20</v>
      </c>
      <c r="P38" s="18">
        <f t="shared" si="4"/>
        <v>0</v>
      </c>
      <c r="Q38" s="29"/>
    </row>
    <row r="39" spans="3:17" ht="12.75">
      <c r="C39" s="9" t="s">
        <v>20</v>
      </c>
      <c r="D39" s="10"/>
      <c r="E39" s="11"/>
      <c r="F39" s="11"/>
      <c r="G39" s="17">
        <f aca="true" t="shared" si="5" ref="G39:P39">MIN(G7:G34)</f>
        <v>0</v>
      </c>
      <c r="H39" s="17">
        <f t="shared" si="5"/>
        <v>0</v>
      </c>
      <c r="I39" s="17">
        <f t="shared" si="5"/>
        <v>0</v>
      </c>
      <c r="J39" s="17">
        <f t="shared" si="5"/>
        <v>0</v>
      </c>
      <c r="K39" s="17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7">
        <f t="shared" si="5"/>
        <v>0</v>
      </c>
      <c r="P39" s="18">
        <f t="shared" si="5"/>
        <v>0</v>
      </c>
      <c r="Q39" s="29"/>
    </row>
    <row r="40" spans="3:17" ht="12.75">
      <c r="C40" s="9" t="s">
        <v>22</v>
      </c>
      <c r="D40" s="10"/>
      <c r="E40" s="11"/>
      <c r="F40" s="11"/>
      <c r="G40" s="19">
        <f aca="true" t="shared" si="6" ref="G40:P40">AVERAGE(G7:G34)</f>
        <v>8.04</v>
      </c>
      <c r="H40" s="19" t="e">
        <f t="shared" si="6"/>
        <v>#DIV/0!</v>
      </c>
      <c r="I40" s="19">
        <f t="shared" si="6"/>
        <v>7.08</v>
      </c>
      <c r="J40" s="19" t="e">
        <f t="shared" si="6"/>
        <v>#DIV/0!</v>
      </c>
      <c r="K40" s="19">
        <f t="shared" si="6"/>
        <v>7.72</v>
      </c>
      <c r="L40" s="19" t="e">
        <f t="shared" si="6"/>
        <v>#DIV/0!</v>
      </c>
      <c r="M40" s="19">
        <f t="shared" si="6"/>
        <v>12.318181818181818</v>
      </c>
      <c r="N40" s="19" t="e">
        <f t="shared" si="6"/>
        <v>#DIV/0!</v>
      </c>
      <c r="O40" s="19">
        <f t="shared" si="6"/>
        <v>15.583333333333334</v>
      </c>
      <c r="P40" s="20" t="e">
        <f t="shared" si="6"/>
        <v>#DIV/0!</v>
      </c>
      <c r="Q40" s="30"/>
    </row>
    <row r="41" spans="3:17" ht="12.75">
      <c r="C41" s="9" t="s">
        <v>21</v>
      </c>
      <c r="D41" s="10"/>
      <c r="E41" s="11"/>
      <c r="F41" s="11"/>
      <c r="G41" s="19">
        <f aca="true" t="shared" si="7" ref="G41:P41">STDEVPA(G7:G34)</f>
        <v>4.943521012395922</v>
      </c>
      <c r="H41" s="19" t="e">
        <f t="shared" si="7"/>
        <v>#DIV/0!</v>
      </c>
      <c r="I41" s="19">
        <f t="shared" si="7"/>
        <v>6.1768600437439085</v>
      </c>
      <c r="J41" s="19" t="e">
        <f t="shared" si="7"/>
        <v>#DIV/0!</v>
      </c>
      <c r="K41" s="19">
        <f t="shared" si="7"/>
        <v>6.264311614215883</v>
      </c>
      <c r="L41" s="19" t="e">
        <f t="shared" si="7"/>
        <v>#DIV/0!</v>
      </c>
      <c r="M41" s="19">
        <f t="shared" si="7"/>
        <v>8.041858467002873</v>
      </c>
      <c r="N41" s="19" t="e">
        <f t="shared" si="7"/>
        <v>#DIV/0!</v>
      </c>
      <c r="O41" s="19">
        <f t="shared" si="7"/>
        <v>4.2906552206186666</v>
      </c>
      <c r="P41" s="20" t="e">
        <f t="shared" si="7"/>
        <v>#DIV/0!</v>
      </c>
      <c r="Q41" s="30"/>
    </row>
    <row r="53" ht="12.75">
      <c r="C53">
        <f>PROPER(C35)</f>
      </c>
    </row>
  </sheetData>
  <sheetProtection/>
  <mergeCells count="11">
    <mergeCell ref="K1:L1"/>
    <mergeCell ref="M1:N1"/>
    <mergeCell ref="K2:L2"/>
    <mergeCell ref="I2:J2"/>
    <mergeCell ref="M2:N2"/>
    <mergeCell ref="A35:Q35"/>
    <mergeCell ref="G1:H1"/>
    <mergeCell ref="O1:P1"/>
    <mergeCell ref="G2:H2"/>
    <mergeCell ref="O2:P2"/>
    <mergeCell ref="I1:J1"/>
  </mergeCells>
  <conditionalFormatting sqref="G7:P34">
    <cfRule type="expression" priority="94" dxfId="2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79" r:id="rId2"/>
  <headerFooter alignWithMargins="0">
    <oddHeader>&amp;C&amp;20WT RCF de FONTAINEBLEAU - 27 mai 2017</oddHeader>
    <oddFooter>&amp;C&amp;F - &amp;A&amp;R&amp;D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41"/>
    <pageSetUpPr fitToPage="1"/>
  </sheetPr>
  <dimension ref="A1:T26"/>
  <sheetViews>
    <sheetView view="pageLayout" workbookViewId="0" topLeftCell="H1">
      <pane ySplit="7290" topLeftCell="A7" activePane="topLeft" state="split"/>
      <selection pane="topLeft" activeCell="P22" sqref="P22"/>
      <selection pane="bottomLeft" activeCell="A7" sqref="A7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4.28125" style="8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6.140625" style="0" customWidth="1"/>
    <col min="18" max="18" width="8.57421875" style="0" bestFit="1" customWidth="1"/>
    <col min="19" max="19" width="8.57421875" style="0" hidden="1" customWidth="1" outlineLevel="1"/>
    <col min="20" max="20" width="5.28125" style="0" bestFit="1" customWidth="1" collapsed="1"/>
  </cols>
  <sheetData>
    <row r="1" spans="3:18" s="41" customFormat="1" ht="16.5" customHeight="1">
      <c r="C1" s="40" t="s">
        <v>12</v>
      </c>
      <c r="D1" s="7">
        <f>COUNT(A7:A17)</f>
        <v>11</v>
      </c>
      <c r="F1" s="61" t="s">
        <v>13</v>
      </c>
      <c r="G1" s="76" t="s">
        <v>2</v>
      </c>
      <c r="H1" s="77"/>
      <c r="I1" s="76" t="s">
        <v>6</v>
      </c>
      <c r="J1" s="77"/>
      <c r="K1" s="76" t="s">
        <v>3</v>
      </c>
      <c r="L1" s="77"/>
      <c r="M1" s="76" t="s">
        <v>2</v>
      </c>
      <c r="N1" s="77"/>
      <c r="O1" s="76" t="s">
        <v>6</v>
      </c>
      <c r="P1" s="77"/>
      <c r="Q1" s="42"/>
      <c r="R1" s="43"/>
    </row>
    <row r="2" spans="6:18" ht="12.75">
      <c r="F2" s="45" t="s">
        <v>28</v>
      </c>
      <c r="G2" s="78" t="s">
        <v>65</v>
      </c>
      <c r="H2" s="79"/>
      <c r="I2" s="78" t="s">
        <v>60</v>
      </c>
      <c r="J2" s="79"/>
      <c r="K2" s="78" t="s">
        <v>59</v>
      </c>
      <c r="L2" s="79"/>
      <c r="M2" s="78" t="s">
        <v>61</v>
      </c>
      <c r="N2" s="79"/>
      <c r="O2" s="78" t="s">
        <v>62</v>
      </c>
      <c r="P2" s="79"/>
      <c r="Q2" s="2"/>
      <c r="R2" s="3"/>
    </row>
    <row r="3" spans="3:18" ht="108" customHeight="1">
      <c r="C3" s="28"/>
      <c r="F3" s="46" t="s">
        <v>15</v>
      </c>
      <c r="G3" s="49" t="s">
        <v>80</v>
      </c>
      <c r="H3" s="50"/>
      <c r="I3" s="49" t="s">
        <v>79</v>
      </c>
      <c r="J3" s="56"/>
      <c r="K3" s="49" t="s">
        <v>78</v>
      </c>
      <c r="L3" s="56"/>
      <c r="M3" s="49" t="s">
        <v>77</v>
      </c>
      <c r="N3" s="56"/>
      <c r="O3" s="49" t="s">
        <v>75</v>
      </c>
      <c r="P3" s="50"/>
      <c r="Q3" s="2"/>
      <c r="R3" s="3"/>
    </row>
    <row r="4" spans="1:20" ht="12.75">
      <c r="A4" s="36" t="s">
        <v>26</v>
      </c>
      <c r="B4" s="3"/>
      <c r="C4" s="3"/>
      <c r="D4" s="31"/>
      <c r="E4" s="3"/>
      <c r="F4" s="38" t="s">
        <v>23</v>
      </c>
      <c r="G4" s="51">
        <v>20</v>
      </c>
      <c r="H4" s="52"/>
      <c r="I4" s="51">
        <v>20</v>
      </c>
      <c r="J4" s="52"/>
      <c r="K4" s="51">
        <v>20</v>
      </c>
      <c r="L4" s="52"/>
      <c r="M4" s="51">
        <v>20</v>
      </c>
      <c r="N4" s="52"/>
      <c r="O4" s="51">
        <v>20</v>
      </c>
      <c r="P4" s="52"/>
      <c r="Q4" s="57">
        <f>SUM(G4:P4)</f>
        <v>100</v>
      </c>
      <c r="R4" s="31"/>
      <c r="S4" s="32"/>
      <c r="T4" s="32"/>
    </row>
    <row r="5" spans="1:20" ht="15" customHeight="1">
      <c r="A5" s="33" t="s">
        <v>24</v>
      </c>
      <c r="B5" s="34" t="s">
        <v>25</v>
      </c>
      <c r="C5" s="4" t="s">
        <v>0</v>
      </c>
      <c r="D5" s="4" t="s">
        <v>7</v>
      </c>
      <c r="E5" s="5" t="s">
        <v>17</v>
      </c>
      <c r="F5" s="47" t="s">
        <v>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39" t="s">
        <v>9</v>
      </c>
      <c r="R5" s="5" t="s">
        <v>10</v>
      </c>
      <c r="S5" s="5" t="s">
        <v>11</v>
      </c>
      <c r="T5" s="5" t="s">
        <v>8</v>
      </c>
    </row>
    <row r="6" spans="1:20" ht="12.75" customHeight="1">
      <c r="A6" s="1">
        <v>44</v>
      </c>
      <c r="B6" s="37">
        <f>VLOOKUP($A6,'[2]ListeWT'!$D$21:$P$70,2,FALSE)</f>
        <v>6</v>
      </c>
      <c r="C6" s="72" t="str">
        <f>VLOOKUP($A6,'[2]ListeWT'!$D$21:$P$70,3,FALSE)</f>
        <v>Masters of water leffe ruby </v>
      </c>
      <c r="D6" s="72" t="str">
        <f>VLOOKUP($A6,'[2]ListeWT'!$D$21:$P$70,5,FALSE)</f>
        <v>LABRADOR</v>
      </c>
      <c r="E6" s="37" t="str">
        <f>VLOOKUP($A6,'[2]ListeWT'!$D$21:$P$70,6,FALSE)</f>
        <v>F</v>
      </c>
      <c r="F6" s="73" t="str">
        <f>VLOOKUP($A6,'[2]ListeWT'!$D$21:$P$70,12,FALSE)</f>
        <v>Alexandre Gauchée</v>
      </c>
      <c r="G6" s="53"/>
      <c r="H6" s="54">
        <v>18</v>
      </c>
      <c r="I6" s="53">
        <v>14</v>
      </c>
      <c r="J6" s="54"/>
      <c r="K6" s="53">
        <v>14</v>
      </c>
      <c r="L6" s="54"/>
      <c r="M6" s="53">
        <v>18</v>
      </c>
      <c r="N6" s="54"/>
      <c r="O6" s="53">
        <v>19</v>
      </c>
      <c r="P6" s="54"/>
      <c r="Q6" s="58">
        <v>83</v>
      </c>
      <c r="R6" s="24">
        <f>AVERAGE(G6:P6)</f>
        <v>16.6</v>
      </c>
      <c r="S6" s="26">
        <v>2.6</v>
      </c>
      <c r="T6" s="25">
        <v>1</v>
      </c>
    </row>
    <row r="7" spans="1:20" ht="15" customHeight="1">
      <c r="A7" s="1">
        <v>36</v>
      </c>
      <c r="B7" s="37">
        <f>VLOOKUP($A7,'[2]ListeWT'!$D$21:$P$70,2,FALSE)</f>
        <v>10</v>
      </c>
      <c r="C7" s="72" t="str">
        <f>VLOOKUP($A7,'[2]ListeWT'!$D$21:$P$70,3,FALSE)</f>
        <v>Whispering Oaks Noble Finale</v>
      </c>
      <c r="D7" s="72" t="str">
        <f>VLOOKUP($A7,'[2]ListeWT'!$D$21:$P$70,5,FALSE)</f>
        <v>GOLDEN</v>
      </c>
      <c r="E7" s="37" t="str">
        <f>VLOOKUP($A7,'[2]ListeWT'!$D$21:$P$70,6,FALSE)</f>
        <v>M</v>
      </c>
      <c r="F7" s="73" t="str">
        <f>VLOOKUP($A7,'[2]ListeWT'!$D$21:$P$70,12,FALSE)</f>
        <v>Estelle Villier</v>
      </c>
      <c r="G7" s="53"/>
      <c r="H7" s="54">
        <v>19</v>
      </c>
      <c r="I7" s="53">
        <v>16</v>
      </c>
      <c r="J7" s="54"/>
      <c r="K7" s="53">
        <v>16</v>
      </c>
      <c r="L7" s="54"/>
      <c r="M7" s="53">
        <v>17</v>
      </c>
      <c r="N7" s="54"/>
      <c r="O7" s="53">
        <v>15</v>
      </c>
      <c r="P7" s="54"/>
      <c r="Q7" s="58">
        <v>83</v>
      </c>
      <c r="R7" s="24">
        <f aca="true" t="shared" si="0" ref="R7:R19">AVERAGE(G7:P7)</f>
        <v>16.6</v>
      </c>
      <c r="S7" s="26">
        <v>2.4</v>
      </c>
      <c r="T7" s="25">
        <v>1</v>
      </c>
    </row>
    <row r="8" spans="1:20" ht="15" customHeight="1">
      <c r="A8" s="1">
        <v>46</v>
      </c>
      <c r="B8" s="37">
        <f>VLOOKUP($A8,'[2]ListeWT'!$D$21:$P$70,2,FALSE)</f>
        <v>2</v>
      </c>
      <c r="C8" s="72" t="str">
        <f>VLOOKUP($A8,'[2]ListeWT'!$D$21:$P$70,3,FALSE)</f>
        <v>Heros du Plateau de Brabois</v>
      </c>
      <c r="D8" s="72" t="str">
        <f>VLOOKUP($A8,'[2]ListeWT'!$D$21:$P$70,5,FALSE)</f>
        <v>LABRADOR</v>
      </c>
      <c r="E8" s="37" t="str">
        <f>VLOOKUP($A8,'[2]ListeWT'!$D$21:$P$70,6,FALSE)</f>
        <v>M</v>
      </c>
      <c r="F8" s="73" t="str">
        <f>VLOOKUP($A8,'[2]ListeWT'!$D$21:$P$70,12,FALSE)</f>
        <v>Philippe Hetzel</v>
      </c>
      <c r="G8" s="53"/>
      <c r="H8" s="54">
        <v>17</v>
      </c>
      <c r="I8" s="53">
        <v>5</v>
      </c>
      <c r="J8" s="54"/>
      <c r="K8" s="53">
        <v>20</v>
      </c>
      <c r="L8" s="54"/>
      <c r="M8" s="53">
        <v>17</v>
      </c>
      <c r="N8" s="54"/>
      <c r="O8" s="53">
        <v>16</v>
      </c>
      <c r="P8" s="54"/>
      <c r="Q8" s="58">
        <v>75</v>
      </c>
      <c r="R8" s="24">
        <f t="shared" si="0"/>
        <v>15</v>
      </c>
      <c r="S8" s="26">
        <v>9.2</v>
      </c>
      <c r="T8" s="25">
        <v>3</v>
      </c>
    </row>
    <row r="9" spans="1:20" ht="15" customHeight="1">
      <c r="A9" s="1">
        <v>38</v>
      </c>
      <c r="B9" s="37">
        <f>VLOOKUP($A9,'[2]ListeWT'!$D$21:$P$70,2,FALSE)</f>
        <v>12</v>
      </c>
      <c r="C9" s="72" t="str">
        <f>VLOOKUP($A9,'[2]ListeWT'!$D$21:$P$70,3,FALSE)</f>
        <v>Jouane du Val d'Aronde</v>
      </c>
      <c r="D9" s="72" t="str">
        <f>VLOOKUP($A9,'[2]ListeWT'!$D$21:$P$70,5,FALSE)</f>
        <v>GOLDEN</v>
      </c>
      <c r="E9" s="37" t="str">
        <f>VLOOKUP($A9,'[2]ListeWT'!$D$21:$P$70,6,FALSE)</f>
        <v>M</v>
      </c>
      <c r="F9" s="73" t="str">
        <f>VLOOKUP($A9,'[2]ListeWT'!$D$21:$P$70,12,FALSE)</f>
        <v>Bernard Maman</v>
      </c>
      <c r="G9" s="53"/>
      <c r="H9" s="54">
        <v>17</v>
      </c>
      <c r="I9" s="53">
        <v>11</v>
      </c>
      <c r="J9" s="54"/>
      <c r="K9" s="53">
        <v>12</v>
      </c>
      <c r="L9" s="54"/>
      <c r="M9" s="53">
        <v>16</v>
      </c>
      <c r="N9" s="54"/>
      <c r="O9" s="53">
        <v>17</v>
      </c>
      <c r="P9" s="54"/>
      <c r="Q9" s="58">
        <v>73</v>
      </c>
      <c r="R9" s="24">
        <f t="shared" si="0"/>
        <v>14.6</v>
      </c>
      <c r="S9" s="26">
        <v>9.8</v>
      </c>
      <c r="T9" s="25">
        <v>4</v>
      </c>
    </row>
    <row r="10" spans="1:20" ht="15" customHeight="1">
      <c r="A10" s="1">
        <v>37</v>
      </c>
      <c r="B10" s="37">
        <f>VLOOKUP($A10,'[2]ListeWT'!$D$21:$P$70,2,FALSE)</f>
        <v>9</v>
      </c>
      <c r="C10" s="72" t="str">
        <f>VLOOKUP($A10,'[2]ListeWT'!$D$21:$P$70,3,FALSE)</f>
        <v>Jango des Amourettes de Béjarie</v>
      </c>
      <c r="D10" s="72" t="str">
        <f>VLOOKUP($A10,'[2]ListeWT'!$D$21:$P$70,5,FALSE)</f>
        <v>LABRADOR</v>
      </c>
      <c r="E10" s="37" t="str">
        <f>VLOOKUP($A10,'[2]ListeWT'!$D$21:$P$70,6,FALSE)</f>
        <v>M</v>
      </c>
      <c r="F10" s="73" t="str">
        <f>VLOOKUP($A10,'[2]ListeWT'!$D$21:$P$70,12,FALSE)</f>
        <v>Pierre de Franclieu</v>
      </c>
      <c r="G10" s="53"/>
      <c r="H10" s="54">
        <v>17</v>
      </c>
      <c r="I10" s="53">
        <v>10</v>
      </c>
      <c r="J10" s="54"/>
      <c r="K10" s="53">
        <v>11</v>
      </c>
      <c r="L10" s="54"/>
      <c r="M10" s="53">
        <v>0</v>
      </c>
      <c r="N10" s="54"/>
      <c r="O10" s="53">
        <v>18</v>
      </c>
      <c r="P10" s="54"/>
      <c r="Q10" s="58">
        <v>56</v>
      </c>
      <c r="R10" s="24">
        <f t="shared" si="0"/>
        <v>11.2</v>
      </c>
      <c r="S10" s="26">
        <v>5.2</v>
      </c>
      <c r="T10" s="25">
        <v>5</v>
      </c>
    </row>
    <row r="11" spans="1:20" ht="15" customHeight="1">
      <c r="A11" s="1">
        <v>42</v>
      </c>
      <c r="B11" s="37">
        <f>VLOOKUP($A11,'[2]ListeWT'!$D$21:$P$70,2,FALSE)</f>
        <v>13</v>
      </c>
      <c r="C11" s="72" t="str">
        <f>VLOOKUP($A11,'[2]ListeWT'!$D$21:$P$70,3,FALSE)</f>
        <v>Dyanalys Jump Jocker Joystick</v>
      </c>
      <c r="D11" s="72" t="str">
        <f>VLOOKUP($A11,'[2]ListeWT'!$D$21:$P$70,5,FALSE)</f>
        <v>LABRADOR</v>
      </c>
      <c r="E11" s="37" t="str">
        <f>VLOOKUP($A11,'[2]ListeWT'!$D$21:$P$70,6,FALSE)</f>
        <v>F</v>
      </c>
      <c r="F11" s="73" t="str">
        <f>VLOOKUP($A11,'[2]ListeWT'!$D$21:$P$70,12,FALSE)</f>
        <v>Richard Landron</v>
      </c>
      <c r="G11" s="53"/>
      <c r="H11" s="54">
        <v>12</v>
      </c>
      <c r="I11" s="53">
        <v>12</v>
      </c>
      <c r="J11" s="54"/>
      <c r="K11" s="53">
        <v>11</v>
      </c>
      <c r="L11" s="54"/>
      <c r="M11" s="53">
        <v>0</v>
      </c>
      <c r="N11" s="54"/>
      <c r="O11" s="53">
        <v>19</v>
      </c>
      <c r="P11" s="54"/>
      <c r="Q11" s="58">
        <v>54</v>
      </c>
      <c r="R11" s="24">
        <f t="shared" si="0"/>
        <v>10.8</v>
      </c>
      <c r="S11" s="26">
        <v>2</v>
      </c>
      <c r="T11" s="25">
        <v>6</v>
      </c>
    </row>
    <row r="12" spans="1:20" ht="15" customHeight="1">
      <c r="A12" s="1">
        <v>48</v>
      </c>
      <c r="B12" s="37">
        <f>VLOOKUP($A12,'[2]ListeWT'!$D$21:$P$70,2,FALSE)</f>
        <v>3</v>
      </c>
      <c r="C12" s="72" t="str">
        <f>VLOOKUP($A12,'[2]ListeWT'!$D$21:$P$70,3,FALSE)</f>
        <v>Altiquin Ivory</v>
      </c>
      <c r="D12" s="72" t="str">
        <f>VLOOKUP($A12,'[2]ListeWT'!$D$21:$P$70,5,FALSE)</f>
        <v>LABRADOR</v>
      </c>
      <c r="E12" s="37" t="str">
        <f>VLOOKUP($A12,'[2]ListeWT'!$D$21:$P$70,6,FALSE)</f>
        <v>M</v>
      </c>
      <c r="F12" s="73" t="str">
        <f>VLOOKUP($A12,'[2]ListeWT'!$D$21:$P$70,12,FALSE)</f>
        <v>Gilles Testard</v>
      </c>
      <c r="G12" s="53"/>
      <c r="H12" s="54">
        <v>16</v>
      </c>
      <c r="I12" s="53">
        <v>12</v>
      </c>
      <c r="J12" s="54"/>
      <c r="K12" s="53">
        <v>11</v>
      </c>
      <c r="L12" s="54"/>
      <c r="M12" s="53">
        <v>13</v>
      </c>
      <c r="N12" s="54"/>
      <c r="O12" s="53">
        <v>0</v>
      </c>
      <c r="P12" s="54"/>
      <c r="Q12" s="58">
        <v>52</v>
      </c>
      <c r="R12" s="24">
        <f t="shared" si="0"/>
        <v>10.4</v>
      </c>
      <c r="S12" s="26">
        <v>12.8</v>
      </c>
      <c r="T12" s="25">
        <v>7</v>
      </c>
    </row>
    <row r="13" spans="1:20" ht="15" customHeight="1">
      <c r="A13" s="1">
        <v>40</v>
      </c>
      <c r="B13" s="37">
        <f>VLOOKUP($A13,'[2]ListeWT'!$D$21:$P$70,2,FALSE)</f>
        <v>5</v>
      </c>
      <c r="C13" s="72" t="str">
        <f>VLOOKUP($A13,'[2]ListeWT'!$D$21:$P$70,3,FALSE)</f>
        <v>Feelgood Lazaryzou Jamaka Billie</v>
      </c>
      <c r="D13" s="72" t="str">
        <f>VLOOKUP($A13,'[2]ListeWT'!$D$21:$P$70,5,FALSE)</f>
        <v>GOLDEN</v>
      </c>
      <c r="E13" s="37" t="str">
        <f>VLOOKUP($A13,'[2]ListeWT'!$D$21:$P$70,6,FALSE)</f>
        <v>F</v>
      </c>
      <c r="F13" s="73" t="str">
        <f>VLOOKUP($A13,'[2]ListeWT'!$D$21:$P$70,12,FALSE)</f>
        <v>Fabienne Studle</v>
      </c>
      <c r="G13" s="53"/>
      <c r="H13" s="54">
        <v>9</v>
      </c>
      <c r="I13" s="53">
        <v>13</v>
      </c>
      <c r="J13" s="54"/>
      <c r="K13" s="53">
        <v>13</v>
      </c>
      <c r="L13" s="54"/>
      <c r="M13" s="53">
        <v>0</v>
      </c>
      <c r="N13" s="54"/>
      <c r="O13" s="53">
        <v>15</v>
      </c>
      <c r="P13" s="54"/>
      <c r="Q13" s="58">
        <v>50</v>
      </c>
      <c r="R13" s="24">
        <f t="shared" si="0"/>
        <v>10</v>
      </c>
      <c r="S13" s="26">
        <v>14</v>
      </c>
      <c r="T13" s="25">
        <v>8</v>
      </c>
    </row>
    <row r="14" spans="1:20" ht="12.75">
      <c r="A14" s="1">
        <v>43</v>
      </c>
      <c r="B14" s="37">
        <f>VLOOKUP($A14,'[2]ListeWT'!$D$21:$P$70,2,FALSE)</f>
        <v>14</v>
      </c>
      <c r="C14" s="72" t="str">
        <f>VLOOKUP($A14,'[2]ListeWT'!$D$21:$P$70,3,FALSE)</f>
        <v>Heliot, Hold the Dream off Newfoundland Coast</v>
      </c>
      <c r="D14" s="72" t="str">
        <f>VLOOKUP($A14,'[2]ListeWT'!$D$21:$P$70,5,FALSE)</f>
        <v>Labrador</v>
      </c>
      <c r="E14" s="37" t="str">
        <f>VLOOKUP($A14,'[2]ListeWT'!$D$21:$P$70,6,FALSE)</f>
        <v>M</v>
      </c>
      <c r="F14" s="73" t="str">
        <f>VLOOKUP($A14,'[2]ListeWT'!$D$21:$P$70,12,FALSE)</f>
        <v>Laurent Crepin</v>
      </c>
      <c r="G14" s="53"/>
      <c r="H14" s="54">
        <v>15</v>
      </c>
      <c r="I14" s="53">
        <v>6</v>
      </c>
      <c r="J14" s="54"/>
      <c r="K14" s="53">
        <v>12</v>
      </c>
      <c r="L14" s="54"/>
      <c r="M14" s="53">
        <v>14</v>
      </c>
      <c r="N14" s="54"/>
      <c r="O14" s="53">
        <v>0</v>
      </c>
      <c r="P14" s="54"/>
      <c r="Q14" s="58">
        <v>47</v>
      </c>
      <c r="R14" s="24">
        <f t="shared" si="0"/>
        <v>9.4</v>
      </c>
      <c r="S14" s="26">
        <v>17.2</v>
      </c>
      <c r="T14" s="25">
        <v>9</v>
      </c>
    </row>
    <row r="15" spans="1:20" ht="15" customHeight="1">
      <c r="A15" s="1">
        <v>41</v>
      </c>
      <c r="B15" s="37">
        <f>VLOOKUP($A15,'[2]ListeWT'!$D$21:$P$70,2,FALSE)</f>
        <v>4</v>
      </c>
      <c r="C15" s="72" t="str">
        <f>VLOOKUP($A15,'[2]ListeWT'!$D$21:$P$70,3,FALSE)</f>
        <v>Neela's quidditch</v>
      </c>
      <c r="D15" s="72" t="str">
        <f>VLOOKUP($A15,'[2]ListeWT'!$D$21:$P$70,5,FALSE)</f>
        <v>FLAT COATED</v>
      </c>
      <c r="E15" s="37" t="str">
        <f>VLOOKUP($A15,'[2]ListeWT'!$D$21:$P$70,6,FALSE)</f>
        <v>F</v>
      </c>
      <c r="F15" s="73" t="str">
        <f>VLOOKUP($A15,'[2]ListeWT'!$D$21:$P$70,12,FALSE)</f>
        <v>Martial Leuenberger</v>
      </c>
      <c r="G15" s="53"/>
      <c r="H15" s="54">
        <v>2</v>
      </c>
      <c r="I15" s="53">
        <v>17</v>
      </c>
      <c r="J15" s="54"/>
      <c r="K15" s="53">
        <v>0</v>
      </c>
      <c r="L15" s="54"/>
      <c r="M15" s="53">
        <v>0</v>
      </c>
      <c r="N15" s="54"/>
      <c r="O15" s="53">
        <v>19</v>
      </c>
      <c r="P15" s="54"/>
      <c r="Q15" s="58">
        <v>38</v>
      </c>
      <c r="R15" s="24">
        <f t="shared" si="0"/>
        <v>7.6</v>
      </c>
      <c r="S15" s="26">
        <v>14</v>
      </c>
      <c r="T15" s="25">
        <v>10</v>
      </c>
    </row>
    <row r="16" spans="1:20" ht="15" customHeight="1">
      <c r="A16" s="1">
        <v>49</v>
      </c>
      <c r="B16" s="37">
        <f>VLOOKUP($A16,'[2]ListeWT'!$D$21:$P$70,2,FALSE)</f>
        <v>11</v>
      </c>
      <c r="C16" s="72" t="str">
        <f>VLOOKUP($A16,'[2]ListeWT'!$D$21:$P$70,3,FALSE)</f>
        <v>Dixon</v>
      </c>
      <c r="D16" s="72">
        <f>VLOOKUP($A16,'[2]ListeWT'!$D$21:$P$70,5,FALSE)</f>
        <v>0</v>
      </c>
      <c r="E16" s="37">
        <f>VLOOKUP($A16,'[2]ListeWT'!$D$21:$P$70,6,FALSE)</f>
        <v>0</v>
      </c>
      <c r="F16" s="73" t="str">
        <f>VLOOKUP($A16,'[2]ListeWT'!$D$21:$P$70,12,FALSE)</f>
        <v>Franck Kerezeon</v>
      </c>
      <c r="G16" s="53"/>
      <c r="H16" s="54">
        <v>9</v>
      </c>
      <c r="I16" s="53">
        <v>0</v>
      </c>
      <c r="J16" s="54"/>
      <c r="K16" s="53">
        <v>0</v>
      </c>
      <c r="L16" s="54"/>
      <c r="M16" s="53">
        <v>12</v>
      </c>
      <c r="N16" s="54"/>
      <c r="O16" s="53">
        <v>10</v>
      </c>
      <c r="P16" s="54"/>
      <c r="Q16" s="58">
        <v>31</v>
      </c>
      <c r="R16" s="24">
        <f t="shared" si="0"/>
        <v>6.2</v>
      </c>
      <c r="S16" s="26">
        <v>6.8</v>
      </c>
      <c r="T16" s="25">
        <v>11</v>
      </c>
    </row>
    <row r="17" spans="1:20" ht="15" customHeight="1">
      <c r="A17" s="1">
        <v>45</v>
      </c>
      <c r="B17" s="37">
        <f>VLOOKUP($A17,'[2]ListeWT'!$D$21:$P$70,2,FALSE)</f>
        <v>1</v>
      </c>
      <c r="C17" s="72" t="str">
        <f>VLOOKUP($A17,'[2]ListeWT'!$D$21:$P$70,3,FALSE)</f>
        <v>Streamlight's Jackies Archibald</v>
      </c>
      <c r="D17" s="72" t="str">
        <f>VLOOKUP($A17,'[2]ListeWT'!$D$21:$P$70,5,FALSE)</f>
        <v>LABRADOR</v>
      </c>
      <c r="E17" s="37" t="str">
        <f>VLOOKUP($A17,'[2]ListeWT'!$D$21:$P$70,6,FALSE)</f>
        <v>M</v>
      </c>
      <c r="F17" s="73" t="str">
        <f>VLOOKUP($A17,'[2]ListeWT'!$D$21:$P$70,12,FALSE)</f>
        <v>Anna Carin Pehrson</v>
      </c>
      <c r="G17" s="53"/>
      <c r="H17" s="54">
        <v>18</v>
      </c>
      <c r="I17" s="53">
        <v>0</v>
      </c>
      <c r="J17" s="54"/>
      <c r="K17" s="53">
        <v>0</v>
      </c>
      <c r="L17" s="54"/>
      <c r="M17" s="53">
        <v>0</v>
      </c>
      <c r="N17" s="54"/>
      <c r="O17" s="53">
        <v>12</v>
      </c>
      <c r="P17" s="54"/>
      <c r="Q17" s="58">
        <v>30</v>
      </c>
      <c r="R17" s="24">
        <f t="shared" si="0"/>
        <v>6</v>
      </c>
      <c r="S17" s="26">
        <v>5.8</v>
      </c>
      <c r="T17" s="25">
        <v>12</v>
      </c>
    </row>
    <row r="18" spans="1:20" ht="15" customHeight="1">
      <c r="A18" s="1">
        <v>39</v>
      </c>
      <c r="B18" s="37">
        <f>VLOOKUP($A18,'[2]ListeWT'!$D$21:$P$70,2,FALSE)</f>
        <v>8</v>
      </c>
      <c r="C18" s="72" t="str">
        <f>VLOOKUP($A18,'[2]ListeWT'!$D$21:$P$70,3,FALSE)</f>
        <v>Jade du Pays Sauvage</v>
      </c>
      <c r="D18" s="72" t="str">
        <f>VLOOKUP($A18,'[2]ListeWT'!$D$21:$P$70,5,FALSE)</f>
        <v>GOLDEN</v>
      </c>
      <c r="E18" s="37" t="str">
        <f>VLOOKUP($A18,'[2]ListeWT'!$D$21:$P$70,6,FALSE)</f>
        <v>F</v>
      </c>
      <c r="F18" s="73" t="str">
        <f>VLOOKUP($A18,'[2]ListeWT'!$D$21:$P$70,12,FALSE)</f>
        <v>Gaëlle AUBAC</v>
      </c>
      <c r="G18" s="53"/>
      <c r="H18" s="54">
        <v>9</v>
      </c>
      <c r="I18" s="53">
        <v>0</v>
      </c>
      <c r="J18" s="54"/>
      <c r="K18" s="53">
        <v>0</v>
      </c>
      <c r="L18" s="54"/>
      <c r="M18" s="53">
        <v>0</v>
      </c>
      <c r="N18" s="54"/>
      <c r="O18" s="53">
        <v>7</v>
      </c>
      <c r="P18" s="54"/>
      <c r="Q18" s="69">
        <v>16</v>
      </c>
      <c r="R18" s="24">
        <f t="shared" si="0"/>
        <v>3.2</v>
      </c>
      <c r="S18" s="70"/>
      <c r="T18" s="71">
        <v>13</v>
      </c>
    </row>
    <row r="19" spans="1:20" ht="15" customHeight="1">
      <c r="A19" s="1">
        <v>47</v>
      </c>
      <c r="B19" s="37">
        <f>VLOOKUP($A19,'[2]ListeWT'!$D$21:$P$70,2,FALSE)</f>
        <v>7</v>
      </c>
      <c r="C19" s="72" t="str">
        <f>VLOOKUP($A19,'[2]ListeWT'!$D$21:$P$70,3,FALSE)</f>
        <v>Gessy du Plateau de Plaisance</v>
      </c>
      <c r="D19" s="72" t="str">
        <f>VLOOKUP($A19,'[2]ListeWT'!$D$21:$P$70,5,FALSE)</f>
        <v>GOLDEN</v>
      </c>
      <c r="E19" s="37" t="str">
        <f>VLOOKUP($A19,'[2]ListeWT'!$D$21:$P$70,6,FALSE)</f>
        <v>F</v>
      </c>
      <c r="F19" s="73" t="str">
        <f>VLOOKUP($A19,'[2]ListeWT'!$D$21:$P$70,12,FALSE)</f>
        <v>Christian Carlot</v>
      </c>
      <c r="G19" s="53"/>
      <c r="H19" s="54">
        <v>8</v>
      </c>
      <c r="I19" s="53">
        <v>0</v>
      </c>
      <c r="J19" s="54"/>
      <c r="K19" s="53">
        <v>0</v>
      </c>
      <c r="L19" s="54"/>
      <c r="M19" s="53">
        <v>0</v>
      </c>
      <c r="N19" s="54"/>
      <c r="O19" s="53">
        <v>4</v>
      </c>
      <c r="P19" s="54"/>
      <c r="Q19" s="69">
        <v>12</v>
      </c>
      <c r="R19" s="24">
        <f t="shared" si="0"/>
        <v>2.4</v>
      </c>
      <c r="S19" s="70"/>
      <c r="T19" s="71">
        <v>14</v>
      </c>
    </row>
    <row r="20" spans="1:20" ht="12.7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35"/>
      <c r="S20" s="35"/>
      <c r="T20" s="68"/>
    </row>
    <row r="21" spans="3:17" ht="12.75">
      <c r="C21" s="14" t="s">
        <v>18</v>
      </c>
      <c r="D21" s="15"/>
      <c r="E21" s="16"/>
      <c r="F21" s="16"/>
      <c r="G21" s="21">
        <f aca="true" t="shared" si="1" ref="G21:P21">COUNTIF(G7:G17,0)</f>
        <v>0</v>
      </c>
      <c r="H21" s="21">
        <f t="shared" si="1"/>
        <v>0</v>
      </c>
      <c r="I21" s="21">
        <f t="shared" si="1"/>
        <v>2</v>
      </c>
      <c r="J21" s="21">
        <f t="shared" si="1"/>
        <v>0</v>
      </c>
      <c r="K21" s="21">
        <f t="shared" si="1"/>
        <v>3</v>
      </c>
      <c r="L21" s="21">
        <f t="shared" si="1"/>
        <v>0</v>
      </c>
      <c r="M21" s="21">
        <f t="shared" si="1"/>
        <v>5</v>
      </c>
      <c r="N21" s="21">
        <f t="shared" si="1"/>
        <v>0</v>
      </c>
      <c r="O21" s="21">
        <f t="shared" si="1"/>
        <v>2</v>
      </c>
      <c r="P21" s="22">
        <f t="shared" si="1"/>
        <v>0</v>
      </c>
      <c r="Q21" s="12"/>
    </row>
    <row r="22" spans="3:17" ht="12.75">
      <c r="C22" s="14" t="s">
        <v>27</v>
      </c>
      <c r="D22" s="15"/>
      <c r="E22" s="16"/>
      <c r="F22" s="16"/>
      <c r="G22" s="21">
        <f aca="true" t="shared" si="2" ref="G22:P22">SUM(G7:G17)</f>
        <v>0</v>
      </c>
      <c r="H22" s="21">
        <f t="shared" si="2"/>
        <v>151</v>
      </c>
      <c r="I22" s="21">
        <f t="shared" si="2"/>
        <v>102</v>
      </c>
      <c r="J22" s="21">
        <f t="shared" si="2"/>
        <v>0</v>
      </c>
      <c r="K22" s="21">
        <f t="shared" si="2"/>
        <v>106</v>
      </c>
      <c r="L22" s="21">
        <f t="shared" si="2"/>
        <v>0</v>
      </c>
      <c r="M22" s="21">
        <f t="shared" si="2"/>
        <v>89</v>
      </c>
      <c r="N22" s="21">
        <f t="shared" si="2"/>
        <v>0</v>
      </c>
      <c r="O22" s="21">
        <f t="shared" si="2"/>
        <v>141</v>
      </c>
      <c r="P22" s="21">
        <f t="shared" si="2"/>
        <v>0</v>
      </c>
      <c r="Q22" s="64" t="str">
        <f>IF(SUM(G22:P22)&lt;&gt;SUM(Q7:Q17),"err!","ok!")</f>
        <v>ok!</v>
      </c>
    </row>
    <row r="23" spans="3:17" ht="12.75">
      <c r="C23" s="9" t="s">
        <v>19</v>
      </c>
      <c r="D23" s="10"/>
      <c r="E23" s="11"/>
      <c r="F23" s="11"/>
      <c r="G23" s="17">
        <f aca="true" t="shared" si="3" ref="G23:P23">MAX(G7:G17)</f>
        <v>0</v>
      </c>
      <c r="H23" s="17">
        <f t="shared" si="3"/>
        <v>19</v>
      </c>
      <c r="I23" s="17">
        <f t="shared" si="3"/>
        <v>17</v>
      </c>
      <c r="J23" s="17">
        <f t="shared" si="3"/>
        <v>0</v>
      </c>
      <c r="K23" s="17">
        <f t="shared" si="3"/>
        <v>20</v>
      </c>
      <c r="L23" s="17">
        <f t="shared" si="3"/>
        <v>0</v>
      </c>
      <c r="M23" s="17">
        <f t="shared" si="3"/>
        <v>17</v>
      </c>
      <c r="N23" s="17">
        <f t="shared" si="3"/>
        <v>0</v>
      </c>
      <c r="O23" s="17">
        <f t="shared" si="3"/>
        <v>19</v>
      </c>
      <c r="P23" s="18">
        <f t="shared" si="3"/>
        <v>0</v>
      </c>
      <c r="Q23" s="12"/>
    </row>
    <row r="24" spans="3:17" ht="12.75">
      <c r="C24" s="9" t="s">
        <v>20</v>
      </c>
      <c r="D24" s="10"/>
      <c r="E24" s="11"/>
      <c r="F24" s="11"/>
      <c r="G24" s="17">
        <f aca="true" t="shared" si="4" ref="G24:P24">MIN(G7:G17)</f>
        <v>0</v>
      </c>
      <c r="H24" s="17">
        <f t="shared" si="4"/>
        <v>2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8">
        <f t="shared" si="4"/>
        <v>0</v>
      </c>
      <c r="Q24" s="12"/>
    </row>
    <row r="25" spans="3:17" ht="12.75">
      <c r="C25" s="9" t="s">
        <v>22</v>
      </c>
      <c r="D25" s="10"/>
      <c r="E25" s="11"/>
      <c r="F25" s="11"/>
      <c r="G25" s="19" t="e">
        <f aca="true" t="shared" si="5" ref="G25:P25">AVERAGE(G7:G17)</f>
        <v>#DIV/0!</v>
      </c>
      <c r="H25" s="19">
        <f t="shared" si="5"/>
        <v>13.727272727272727</v>
      </c>
      <c r="I25" s="19">
        <f t="shared" si="5"/>
        <v>9.272727272727273</v>
      </c>
      <c r="J25" s="19" t="e">
        <f t="shared" si="5"/>
        <v>#DIV/0!</v>
      </c>
      <c r="K25" s="19">
        <f t="shared" si="5"/>
        <v>9.636363636363637</v>
      </c>
      <c r="L25" s="19" t="e">
        <f t="shared" si="5"/>
        <v>#DIV/0!</v>
      </c>
      <c r="M25" s="19">
        <f t="shared" si="5"/>
        <v>8.090909090909092</v>
      </c>
      <c r="N25" s="19" t="e">
        <f t="shared" si="5"/>
        <v>#DIV/0!</v>
      </c>
      <c r="O25" s="19">
        <f t="shared" si="5"/>
        <v>12.818181818181818</v>
      </c>
      <c r="P25" s="18" t="e">
        <f t="shared" si="5"/>
        <v>#DIV/0!</v>
      </c>
      <c r="Q25" s="12"/>
    </row>
    <row r="26" spans="3:17" ht="12.75">
      <c r="C26" s="9" t="s">
        <v>21</v>
      </c>
      <c r="D26" s="10"/>
      <c r="E26" s="11"/>
      <c r="F26" s="11"/>
      <c r="G26" s="19" t="e">
        <f aca="true" t="shared" si="6" ref="G26:P26">STDEVPA(G7:G17)</f>
        <v>#DIV/0!</v>
      </c>
      <c r="H26" s="19">
        <f t="shared" si="6"/>
        <v>4.956004789250549</v>
      </c>
      <c r="I26" s="19">
        <f t="shared" si="6"/>
        <v>5.544709338900693</v>
      </c>
      <c r="J26" s="19" t="e">
        <f t="shared" si="6"/>
        <v>#DIV/0!</v>
      </c>
      <c r="K26" s="19">
        <f t="shared" si="6"/>
        <v>6.42824346533225</v>
      </c>
      <c r="L26" s="19" t="e">
        <f t="shared" si="6"/>
        <v>#DIV/0!</v>
      </c>
      <c r="M26" s="19">
        <f t="shared" si="6"/>
        <v>7.5251643951181375</v>
      </c>
      <c r="N26" s="19" t="e">
        <f t="shared" si="6"/>
        <v>#DIV/0!</v>
      </c>
      <c r="O26" s="19">
        <f t="shared" si="6"/>
        <v>6.589498281607317</v>
      </c>
      <c r="P26" s="20" t="e">
        <f t="shared" si="6"/>
        <v>#DIV/0!</v>
      </c>
      <c r="Q26" s="13"/>
    </row>
  </sheetData>
  <sheetProtection/>
  <mergeCells count="11">
    <mergeCell ref="K1:L1"/>
    <mergeCell ref="M1:N1"/>
    <mergeCell ref="I2:J2"/>
    <mergeCell ref="K2:L2"/>
    <mergeCell ref="M2:N2"/>
    <mergeCell ref="A20:Q20"/>
    <mergeCell ref="O1:P1"/>
    <mergeCell ref="G1:H1"/>
    <mergeCell ref="G2:H2"/>
    <mergeCell ref="O2:P2"/>
    <mergeCell ref="I1:J1"/>
  </mergeCells>
  <conditionalFormatting sqref="G7:P19">
    <cfRule type="expression" priority="26" dxfId="1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80" r:id="rId3"/>
  <headerFooter alignWithMargins="0">
    <oddHeader>&amp;C&amp;20WT RCF de FONTAINEBLEAU - 27 mai 2017</oddHeader>
    <oddFooter>&amp;C&amp;F - &amp;A&amp;R&amp;D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42"/>
    <pageSetUpPr fitToPage="1"/>
  </sheetPr>
  <dimension ref="A1:T26"/>
  <sheetViews>
    <sheetView tabSelected="1" view="pageLayout" workbookViewId="0" topLeftCell="H1">
      <pane ySplit="6990" topLeftCell="A6" activePane="topLeft" state="split"/>
      <selection pane="topLeft" activeCell="F2" sqref="F2"/>
      <selection pane="bottomLeft" activeCell="A6" sqref="A6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4.28125" style="8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6.140625" style="0" customWidth="1"/>
    <col min="18" max="18" width="8.57421875" style="0" bestFit="1" customWidth="1"/>
    <col min="19" max="19" width="8.57421875" style="0" hidden="1" customWidth="1" outlineLevel="1"/>
    <col min="20" max="20" width="5.28125" style="0" bestFit="1" customWidth="1" collapsed="1"/>
  </cols>
  <sheetData>
    <row r="1" spans="3:16" s="41" customFormat="1" ht="16.5" customHeight="1">
      <c r="C1" s="40" t="s">
        <v>12</v>
      </c>
      <c r="D1" s="37">
        <f>COUNT(A6:A13)</f>
        <v>8</v>
      </c>
      <c r="F1" s="60" t="s">
        <v>14</v>
      </c>
      <c r="G1" s="76" t="s">
        <v>2</v>
      </c>
      <c r="H1" s="77"/>
      <c r="I1" s="76" t="s">
        <v>3</v>
      </c>
      <c r="J1" s="77"/>
      <c r="K1" s="76" t="s">
        <v>4</v>
      </c>
      <c r="L1" s="77"/>
      <c r="M1" s="76" t="s">
        <v>5</v>
      </c>
      <c r="N1" s="77"/>
      <c r="O1" s="76" t="s">
        <v>6</v>
      </c>
      <c r="P1" s="77"/>
    </row>
    <row r="2" spans="6:16" ht="12.75">
      <c r="F2" s="45" t="s">
        <v>28</v>
      </c>
      <c r="G2" s="78" t="s">
        <v>63</v>
      </c>
      <c r="H2" s="79"/>
      <c r="I2" s="78" t="s">
        <v>30</v>
      </c>
      <c r="J2" s="79"/>
      <c r="K2" s="78" t="s">
        <v>31</v>
      </c>
      <c r="L2" s="79"/>
      <c r="M2" s="78" t="s">
        <v>61</v>
      </c>
      <c r="N2" s="79"/>
      <c r="O2" s="78" t="s">
        <v>29</v>
      </c>
      <c r="P2" s="79"/>
    </row>
    <row r="3" spans="3:18" ht="108" customHeight="1">
      <c r="C3" s="28"/>
      <c r="F3" s="46" t="s">
        <v>15</v>
      </c>
      <c r="G3" s="49"/>
      <c r="H3" s="50"/>
      <c r="I3" s="49"/>
      <c r="J3" s="56"/>
      <c r="K3" s="49"/>
      <c r="L3" s="50"/>
      <c r="M3" s="49"/>
      <c r="N3" s="56"/>
      <c r="O3" s="49" t="s">
        <v>76</v>
      </c>
      <c r="P3" s="50"/>
      <c r="Q3" s="2"/>
      <c r="R3" s="2"/>
    </row>
    <row r="4" spans="1:20" ht="12.75">
      <c r="A4" s="36" t="s">
        <v>26</v>
      </c>
      <c r="B4" s="3"/>
      <c r="C4" s="3"/>
      <c r="D4" s="31"/>
      <c r="E4" s="3"/>
      <c r="F4" s="38" t="s">
        <v>23</v>
      </c>
      <c r="G4" s="51">
        <v>20</v>
      </c>
      <c r="H4" s="52"/>
      <c r="I4" s="51">
        <v>20</v>
      </c>
      <c r="J4" s="52"/>
      <c r="K4" s="51">
        <v>20</v>
      </c>
      <c r="L4" s="52"/>
      <c r="M4" s="51">
        <v>20</v>
      </c>
      <c r="N4" s="52"/>
      <c r="O4" s="51">
        <v>20</v>
      </c>
      <c r="P4" s="52"/>
      <c r="Q4" s="57">
        <f>SUM(G4:P4)</f>
        <v>100</v>
      </c>
      <c r="R4" s="31"/>
      <c r="S4" s="32"/>
      <c r="T4" s="32"/>
    </row>
    <row r="5" spans="1:20" ht="12.75">
      <c r="A5" s="33" t="s">
        <v>24</v>
      </c>
      <c r="B5" s="34" t="s">
        <v>25</v>
      </c>
      <c r="C5" s="4" t="s">
        <v>0</v>
      </c>
      <c r="D5" s="4" t="s">
        <v>7</v>
      </c>
      <c r="E5" s="5" t="s">
        <v>17</v>
      </c>
      <c r="F5" s="47" t="s">
        <v>1</v>
      </c>
      <c r="G5" s="51"/>
      <c r="H5" s="52"/>
      <c r="I5" s="51"/>
      <c r="J5" s="52"/>
      <c r="K5" s="51"/>
      <c r="L5" s="52"/>
      <c r="M5" s="51"/>
      <c r="N5" s="52"/>
      <c r="O5" s="51"/>
      <c r="P5" s="52"/>
      <c r="Q5" s="39" t="s">
        <v>9</v>
      </c>
      <c r="R5" s="5" t="s">
        <v>10</v>
      </c>
      <c r="S5" s="5" t="s">
        <v>11</v>
      </c>
      <c r="T5" s="5" t="s">
        <v>8</v>
      </c>
    </row>
    <row r="6" spans="1:20" ht="15" customHeight="1">
      <c r="A6" s="1">
        <v>53</v>
      </c>
      <c r="B6" s="37">
        <f>VLOOKUP($A6,'[2]ListeWT'!$D$21:$P$72,2,FALSE)</f>
        <v>7</v>
      </c>
      <c r="C6" s="72" t="str">
        <f>VLOOKUP($A6,'[2]ListeWT'!$D$21:$P$72,3,FALSE)</f>
        <v>Fenhart Clyde</v>
      </c>
      <c r="D6" s="72" t="str">
        <f>VLOOKUP($A6,'[2]ListeWT'!$D$21:$P$72,5,FALSE)</f>
        <v>LABRADOR</v>
      </c>
      <c r="E6" s="37" t="str">
        <f>VLOOKUP($A6,'[2]ListeWT'!$D$21:$P$72,6,FALSE)</f>
        <v>M</v>
      </c>
      <c r="F6" s="73" t="str">
        <f>VLOOKUP($A6,'[2]ListeWT'!$D$21:$P$72,12,FALSE)</f>
        <v>Sarah Inglis</v>
      </c>
      <c r="G6" s="62"/>
      <c r="H6" s="63">
        <v>11</v>
      </c>
      <c r="I6" s="62"/>
      <c r="J6" s="63">
        <v>14</v>
      </c>
      <c r="K6" s="62">
        <v>13</v>
      </c>
      <c r="L6" s="63"/>
      <c r="M6" s="62">
        <v>18</v>
      </c>
      <c r="N6" s="63"/>
      <c r="O6" s="62">
        <v>20</v>
      </c>
      <c r="P6" s="63"/>
      <c r="Q6" s="58">
        <v>76</v>
      </c>
      <c r="R6" s="24">
        <f>AVERAGE(G6:P6)</f>
        <v>15.2</v>
      </c>
      <c r="S6" s="26">
        <v>15.2</v>
      </c>
      <c r="T6" s="25">
        <v>1</v>
      </c>
    </row>
    <row r="7" spans="1:20" ht="15" customHeight="1">
      <c r="A7" s="1">
        <v>52</v>
      </c>
      <c r="B7" s="37">
        <f>VLOOKUP($A7,'[2]ListeWT'!$D$21:$P$72,2,FALSE)</f>
        <v>1</v>
      </c>
      <c r="C7" s="72" t="str">
        <f>VLOOKUP($A7,'[2]ListeWT'!$D$21:$P$72,3,FALSE)</f>
        <v>Dyana Lys Jump Jocker's jinx</v>
      </c>
      <c r="D7" s="72" t="str">
        <f>VLOOKUP($A7,'[2]ListeWT'!$D$21:$P$72,5,FALSE)</f>
        <v>LABRADOR</v>
      </c>
      <c r="E7" s="37" t="str">
        <f>VLOOKUP($A7,'[2]ListeWT'!$D$21:$P$72,6,FALSE)</f>
        <v>F</v>
      </c>
      <c r="F7" s="73" t="str">
        <f>VLOOKUP($A7,'[2]ListeWT'!$D$21:$P$72,12,FALSE)</f>
        <v>Eveline Bourgoin</v>
      </c>
      <c r="G7" s="62"/>
      <c r="H7" s="63">
        <v>15</v>
      </c>
      <c r="I7" s="62"/>
      <c r="J7" s="63">
        <v>0</v>
      </c>
      <c r="K7" s="62">
        <v>13</v>
      </c>
      <c r="L7" s="63"/>
      <c r="M7" s="62">
        <v>19</v>
      </c>
      <c r="N7" s="63"/>
      <c r="O7" s="62">
        <v>18</v>
      </c>
      <c r="P7" s="63"/>
      <c r="Q7" s="58">
        <v>65</v>
      </c>
      <c r="R7" s="24">
        <f aca="true" t="shared" si="0" ref="R7:R13">AVERAGE(G7:P7)</f>
        <v>13</v>
      </c>
      <c r="S7" s="26">
        <v>14.4</v>
      </c>
      <c r="T7" s="25">
        <v>2</v>
      </c>
    </row>
    <row r="8" spans="1:20" ht="15" customHeight="1">
      <c r="A8" s="1">
        <v>55</v>
      </c>
      <c r="B8" s="37">
        <f>VLOOKUP($A8,'[2]ListeWT'!$D$21:$P$72,2,FALSE)</f>
        <v>2</v>
      </c>
      <c r="C8" s="72" t="str">
        <f>VLOOKUP($A8,'[2]ListeWT'!$D$21:$P$72,3,FALSE)</f>
        <v>Doubleuse the One</v>
      </c>
      <c r="D8" s="72" t="str">
        <f>VLOOKUP($A8,'[2]ListeWT'!$D$21:$P$72,5,FALSE)</f>
        <v>GOLDEN</v>
      </c>
      <c r="E8" s="37" t="str">
        <f>VLOOKUP($A8,'[2]ListeWT'!$D$21:$P$72,6,FALSE)</f>
        <v>M</v>
      </c>
      <c r="F8" s="73" t="str">
        <f>VLOOKUP($A8,'[2]ListeWT'!$D$21:$P$72,12,FALSE)</f>
        <v>Asa Pehrson</v>
      </c>
      <c r="G8" s="62"/>
      <c r="H8" s="63">
        <v>16</v>
      </c>
      <c r="I8" s="62"/>
      <c r="J8" s="63">
        <v>7</v>
      </c>
      <c r="K8" s="62">
        <v>0</v>
      </c>
      <c r="L8" s="63"/>
      <c r="M8" s="62">
        <v>16</v>
      </c>
      <c r="N8" s="63"/>
      <c r="O8" s="62">
        <v>12</v>
      </c>
      <c r="P8" s="63"/>
      <c r="Q8" s="58">
        <v>51</v>
      </c>
      <c r="R8" s="24">
        <f t="shared" si="0"/>
        <v>10.2</v>
      </c>
      <c r="S8" s="26">
        <v>14.4</v>
      </c>
      <c r="T8" s="25">
        <v>3</v>
      </c>
    </row>
    <row r="9" spans="1:20" ht="15" customHeight="1">
      <c r="A9" s="1">
        <v>50</v>
      </c>
      <c r="B9" s="37">
        <f>VLOOKUP($A9,'[2]ListeWT'!$D$21:$P$72,2,FALSE)</f>
        <v>4</v>
      </c>
      <c r="C9" s="72" t="str">
        <f>VLOOKUP($A9,'[2]ListeWT'!$D$21:$P$72,3,FALSE)</f>
        <v>Astraglen Goliath «Max »</v>
      </c>
      <c r="D9" s="72" t="str">
        <f>VLOOKUP($A9,'[2]ListeWT'!$D$21:$P$72,5,FALSE)</f>
        <v>LABRADOR</v>
      </c>
      <c r="E9" s="37" t="str">
        <f>VLOOKUP($A9,'[2]ListeWT'!$D$21:$P$72,6,FALSE)</f>
        <v>M</v>
      </c>
      <c r="F9" s="73" t="str">
        <f>VLOOKUP($A9,'[2]ListeWT'!$D$21:$P$72,12,FALSE)</f>
        <v>Brahim BOUZID</v>
      </c>
      <c r="G9" s="62"/>
      <c r="H9" s="63">
        <v>13</v>
      </c>
      <c r="I9" s="62"/>
      <c r="J9" s="63">
        <v>15</v>
      </c>
      <c r="K9" s="62">
        <v>0</v>
      </c>
      <c r="L9" s="63"/>
      <c r="M9" s="62">
        <v>0</v>
      </c>
      <c r="N9" s="63"/>
      <c r="O9" s="62">
        <v>13</v>
      </c>
      <c r="P9" s="63"/>
      <c r="Q9" s="58">
        <v>41</v>
      </c>
      <c r="R9" s="24">
        <f t="shared" si="0"/>
        <v>8.2</v>
      </c>
      <c r="S9" s="26">
        <v>14.4</v>
      </c>
      <c r="T9" s="25"/>
    </row>
    <row r="10" spans="1:20" ht="15" customHeight="1">
      <c r="A10" s="1">
        <v>56</v>
      </c>
      <c r="B10" s="37">
        <f>VLOOKUP($A10,'[2]ListeWT'!$D$21:$P$72,2,FALSE)</f>
        <v>3</v>
      </c>
      <c r="C10" s="72" t="str">
        <f>VLOOKUP($A10,'[2]ListeWT'!$D$21:$P$72,3,FALSE)</f>
        <v>Gandhi des Field d'Est</v>
      </c>
      <c r="D10" s="72" t="str">
        <f>VLOOKUP($A10,'[2]ListeWT'!$D$21:$P$72,5,FALSE)</f>
        <v>GOLDEN</v>
      </c>
      <c r="E10" s="37" t="str">
        <f>VLOOKUP($A10,'[2]ListeWT'!$D$21:$P$72,6,FALSE)</f>
        <v>M</v>
      </c>
      <c r="F10" s="73" t="str">
        <f>VLOOKUP($A10,'[2]ListeWT'!$D$21:$P$72,12,FALSE)</f>
        <v>Herve Jonniaux</v>
      </c>
      <c r="G10" s="62"/>
      <c r="H10" s="63">
        <v>0</v>
      </c>
      <c r="I10" s="62"/>
      <c r="J10" s="63">
        <v>0</v>
      </c>
      <c r="K10" s="62">
        <v>0</v>
      </c>
      <c r="L10" s="63"/>
      <c r="M10" s="62">
        <v>15</v>
      </c>
      <c r="N10" s="63"/>
      <c r="O10" s="62">
        <v>15</v>
      </c>
      <c r="P10" s="63"/>
      <c r="Q10" s="58">
        <v>30</v>
      </c>
      <c r="R10" s="24">
        <f t="shared" si="0"/>
        <v>6</v>
      </c>
      <c r="S10" s="26">
        <v>13.8</v>
      </c>
      <c r="T10" s="25"/>
    </row>
    <row r="11" spans="1:20" ht="15" customHeight="1">
      <c r="A11" s="1">
        <v>57</v>
      </c>
      <c r="B11" s="37">
        <f>VLOOKUP($A11,'[2]ListeWT'!$D$21:$P$72,2,FALSE)</f>
        <v>6</v>
      </c>
      <c r="C11" s="72" t="str">
        <f>VLOOKUP($A11,'[2]ListeWT'!$D$21:$P$72,3,FALSE)</f>
        <v>Houston des Field d'Est</v>
      </c>
      <c r="D11" s="72" t="str">
        <f>VLOOKUP($A11,'[2]ListeWT'!$D$21:$P$72,5,FALSE)</f>
        <v>GOLDEN</v>
      </c>
      <c r="E11" s="37" t="str">
        <f>VLOOKUP($A11,'[2]ListeWT'!$D$21:$P$72,6,FALSE)</f>
        <v>M</v>
      </c>
      <c r="F11" s="73" t="str">
        <f>VLOOKUP($A11,'[2]ListeWT'!$D$21:$P$72,12,FALSE)</f>
        <v>Herve Jonniaux</v>
      </c>
      <c r="G11" s="62"/>
      <c r="H11" s="63">
        <v>0</v>
      </c>
      <c r="I11" s="62"/>
      <c r="J11" s="63">
        <v>4</v>
      </c>
      <c r="K11" s="62">
        <v>0</v>
      </c>
      <c r="L11" s="63"/>
      <c r="M11" s="62">
        <v>17</v>
      </c>
      <c r="N11" s="63"/>
      <c r="O11" s="62">
        <v>0</v>
      </c>
      <c r="P11" s="63"/>
      <c r="Q11" s="58">
        <v>21</v>
      </c>
      <c r="R11" s="24">
        <f t="shared" si="0"/>
        <v>4.2</v>
      </c>
      <c r="S11" s="26">
        <v>12.8</v>
      </c>
      <c r="T11" s="25"/>
    </row>
    <row r="12" spans="1:20" ht="15" customHeight="1">
      <c r="A12" s="1">
        <v>54</v>
      </c>
      <c r="B12" s="37">
        <f>VLOOKUP($A12,'[2]ListeWT'!$D$21:$P$72,2,FALSE)</f>
        <v>5</v>
      </c>
      <c r="C12" s="72" t="str">
        <f>VLOOKUP($A12,'[2]ListeWT'!$D$21:$P$72,3,FALSE)</f>
        <v>Doly de l'Etang de la Thiellerie</v>
      </c>
      <c r="D12" s="72" t="str">
        <f>VLOOKUP($A12,'[2]ListeWT'!$D$21:$P$72,5,FALSE)</f>
        <v>LABRADOR</v>
      </c>
      <c r="E12" s="37" t="str">
        <f>VLOOKUP($A12,'[2]ListeWT'!$D$21:$P$72,6,FALSE)</f>
        <v>F</v>
      </c>
      <c r="F12" s="73" t="str">
        <f>VLOOKUP($A12,'[2]ListeWT'!$D$21:$P$72,12,FALSE)</f>
        <v>Stéphane PUISSET</v>
      </c>
      <c r="G12" s="62"/>
      <c r="H12" s="63">
        <v>0</v>
      </c>
      <c r="I12" s="62"/>
      <c r="J12" s="63">
        <v>0</v>
      </c>
      <c r="K12" s="62">
        <v>0</v>
      </c>
      <c r="L12" s="63"/>
      <c r="M12" s="62">
        <v>0</v>
      </c>
      <c r="N12" s="63"/>
      <c r="O12" s="62">
        <v>18</v>
      </c>
      <c r="P12" s="63"/>
      <c r="Q12" s="58">
        <v>18</v>
      </c>
      <c r="R12" s="24">
        <f t="shared" si="0"/>
        <v>3.6</v>
      </c>
      <c r="S12" s="26"/>
      <c r="T12" s="25"/>
    </row>
    <row r="13" spans="1:20" ht="15" customHeight="1">
      <c r="A13" s="1">
        <v>58</v>
      </c>
      <c r="B13" s="37">
        <f>VLOOKUP($A13,'[2]ListeWT'!$D$21:$P$72,2,FALSE)</f>
        <v>8</v>
      </c>
      <c r="C13" s="72" t="str">
        <f>VLOOKUP($A13,'[2]ListeWT'!$D$21:$P$72,3,FALSE)</f>
        <v>Gypsy</v>
      </c>
      <c r="D13" s="72" t="str">
        <f>VLOOKUP($A13,'[2]ListeWT'!$D$21:$P$72,5,FALSE)</f>
        <v>LABRADOR</v>
      </c>
      <c r="E13" s="37" t="str">
        <f>VLOOKUP($A13,'[2]ListeWT'!$D$21:$P$72,6,FALSE)</f>
        <v>F</v>
      </c>
      <c r="F13" s="73" t="str">
        <f>VLOOKUP($A13,'[2]ListeWT'!$D$21:$P$72,12,FALSE)</f>
        <v>Stéphane PUISSET</v>
      </c>
      <c r="G13" s="62"/>
      <c r="H13" s="63">
        <v>0</v>
      </c>
      <c r="I13" s="62"/>
      <c r="J13" s="63">
        <v>0</v>
      </c>
      <c r="K13" s="62">
        <v>0</v>
      </c>
      <c r="L13" s="63"/>
      <c r="M13" s="62">
        <v>0</v>
      </c>
      <c r="N13" s="63"/>
      <c r="O13" s="62">
        <v>12</v>
      </c>
      <c r="P13" s="63"/>
      <c r="Q13" s="58">
        <v>12</v>
      </c>
      <c r="R13" s="24">
        <f t="shared" si="0"/>
        <v>2.4</v>
      </c>
      <c r="S13" s="26">
        <v>4.2</v>
      </c>
      <c r="T13" s="25"/>
    </row>
    <row r="14" spans="1:20" ht="12.7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35"/>
      <c r="S14" s="35"/>
      <c r="T14" s="68"/>
    </row>
    <row r="15" spans="3:16" ht="12.75">
      <c r="C15" s="9" t="s">
        <v>18</v>
      </c>
      <c r="D15" s="10"/>
      <c r="E15" s="11"/>
      <c r="F15" s="11"/>
      <c r="G15" s="66">
        <f aca="true" t="shared" si="1" ref="G15:P15">COUNTIF(G6:G13,0)</f>
        <v>0</v>
      </c>
      <c r="H15" s="66">
        <f t="shared" si="1"/>
        <v>4</v>
      </c>
      <c r="I15" s="66">
        <f t="shared" si="1"/>
        <v>0</v>
      </c>
      <c r="J15" s="66">
        <f t="shared" si="1"/>
        <v>4</v>
      </c>
      <c r="K15" s="66">
        <f t="shared" si="1"/>
        <v>6</v>
      </c>
      <c r="L15" s="66">
        <f t="shared" si="1"/>
        <v>0</v>
      </c>
      <c r="M15" s="66">
        <f t="shared" si="1"/>
        <v>3</v>
      </c>
      <c r="N15" s="66">
        <f t="shared" si="1"/>
        <v>0</v>
      </c>
      <c r="O15" s="66">
        <f t="shared" si="1"/>
        <v>1</v>
      </c>
      <c r="P15" s="66">
        <f t="shared" si="1"/>
        <v>0</v>
      </c>
    </row>
    <row r="16" spans="3:17" ht="12.75">
      <c r="C16" s="9" t="s">
        <v>27</v>
      </c>
      <c r="D16" s="10"/>
      <c r="E16" s="11"/>
      <c r="F16" s="11"/>
      <c r="G16" s="66">
        <f aca="true" t="shared" si="2" ref="G16:P16">SUM(G6:G13)</f>
        <v>0</v>
      </c>
      <c r="H16" s="66">
        <f t="shared" si="2"/>
        <v>55</v>
      </c>
      <c r="I16" s="66">
        <f t="shared" si="2"/>
        <v>0</v>
      </c>
      <c r="J16" s="66">
        <f t="shared" si="2"/>
        <v>40</v>
      </c>
      <c r="K16" s="66">
        <f t="shared" si="2"/>
        <v>26</v>
      </c>
      <c r="L16" s="66">
        <f t="shared" si="2"/>
        <v>0</v>
      </c>
      <c r="M16" s="66">
        <f t="shared" si="2"/>
        <v>85</v>
      </c>
      <c r="N16" s="66">
        <f t="shared" si="2"/>
        <v>0</v>
      </c>
      <c r="O16" s="66">
        <f t="shared" si="2"/>
        <v>108</v>
      </c>
      <c r="P16" s="66">
        <f t="shared" si="2"/>
        <v>0</v>
      </c>
      <c r="Q16" s="8" t="str">
        <f>IF(SUM(G16:P16)&lt;&gt;SUM(Q6:Q13),"err!","ok!")</f>
        <v>ok!</v>
      </c>
    </row>
    <row r="17" spans="3:16" ht="12.75">
      <c r="C17" s="9" t="s">
        <v>19</v>
      </c>
      <c r="D17" s="10"/>
      <c r="E17" s="11"/>
      <c r="F17" s="11"/>
      <c r="G17" s="66">
        <f aca="true" t="shared" si="3" ref="G17:P17">MAX(G6:G13)</f>
        <v>0</v>
      </c>
      <c r="H17" s="66">
        <f t="shared" si="3"/>
        <v>16</v>
      </c>
      <c r="I17" s="66">
        <f t="shared" si="3"/>
        <v>0</v>
      </c>
      <c r="J17" s="66">
        <f t="shared" si="3"/>
        <v>15</v>
      </c>
      <c r="K17" s="66">
        <f t="shared" si="3"/>
        <v>13</v>
      </c>
      <c r="L17" s="66">
        <f t="shared" si="3"/>
        <v>0</v>
      </c>
      <c r="M17" s="66">
        <f t="shared" si="3"/>
        <v>19</v>
      </c>
      <c r="N17" s="66">
        <f t="shared" si="3"/>
        <v>0</v>
      </c>
      <c r="O17" s="66">
        <f t="shared" si="3"/>
        <v>20</v>
      </c>
      <c r="P17" s="66">
        <f t="shared" si="3"/>
        <v>0</v>
      </c>
    </row>
    <row r="18" spans="3:16" ht="12.75">
      <c r="C18" s="9" t="s">
        <v>20</v>
      </c>
      <c r="D18" s="10"/>
      <c r="E18" s="11"/>
      <c r="F18" s="11"/>
      <c r="G18" s="66">
        <f aca="true" t="shared" si="4" ref="G18:P18">MIN(G6:G13)</f>
        <v>0</v>
      </c>
      <c r="H18" s="66">
        <f t="shared" si="4"/>
        <v>0</v>
      </c>
      <c r="I18" s="66">
        <f t="shared" si="4"/>
        <v>0</v>
      </c>
      <c r="J18" s="66">
        <f t="shared" si="4"/>
        <v>0</v>
      </c>
      <c r="K18" s="66">
        <f t="shared" si="4"/>
        <v>0</v>
      </c>
      <c r="L18" s="66">
        <f t="shared" si="4"/>
        <v>0</v>
      </c>
      <c r="M18" s="66">
        <f t="shared" si="4"/>
        <v>0</v>
      </c>
      <c r="N18" s="66">
        <f t="shared" si="4"/>
        <v>0</v>
      </c>
      <c r="O18" s="66">
        <f t="shared" si="4"/>
        <v>0</v>
      </c>
      <c r="P18" s="66">
        <f t="shared" si="4"/>
        <v>0</v>
      </c>
    </row>
    <row r="19" spans="3:16" ht="12.75">
      <c r="C19" s="9" t="s">
        <v>22</v>
      </c>
      <c r="D19" s="10"/>
      <c r="E19" s="11"/>
      <c r="F19" s="11"/>
      <c r="G19" s="67" t="e">
        <f aca="true" t="shared" si="5" ref="G19:P19">AVERAGE(G6:G13)</f>
        <v>#DIV/0!</v>
      </c>
      <c r="H19" s="67">
        <f t="shared" si="5"/>
        <v>6.875</v>
      </c>
      <c r="I19" s="67" t="e">
        <f t="shared" si="5"/>
        <v>#DIV/0!</v>
      </c>
      <c r="J19" s="67">
        <f t="shared" si="5"/>
        <v>5</v>
      </c>
      <c r="K19" s="67">
        <f t="shared" si="5"/>
        <v>3.25</v>
      </c>
      <c r="L19" s="67" t="e">
        <f t="shared" si="5"/>
        <v>#DIV/0!</v>
      </c>
      <c r="M19" s="67">
        <f t="shared" si="5"/>
        <v>10.625</v>
      </c>
      <c r="N19" s="67" t="e">
        <f t="shared" si="5"/>
        <v>#DIV/0!</v>
      </c>
      <c r="O19" s="67">
        <f t="shared" si="5"/>
        <v>13.5</v>
      </c>
      <c r="P19" s="67" t="e">
        <f t="shared" si="5"/>
        <v>#DIV/0!</v>
      </c>
    </row>
    <row r="20" spans="3:16" ht="12.75">
      <c r="C20" s="9" t="s">
        <v>21</v>
      </c>
      <c r="D20" s="10"/>
      <c r="E20" s="11"/>
      <c r="F20" s="11"/>
      <c r="G20" s="67" t="e">
        <f aca="true" t="shared" si="6" ref="G20:P20">STDEVPA(G6:G13)</f>
        <v>#DIV/0!</v>
      </c>
      <c r="H20" s="67">
        <f t="shared" si="6"/>
        <v>7.00780814520489</v>
      </c>
      <c r="I20" s="67" t="e">
        <f t="shared" si="6"/>
        <v>#DIV/0!</v>
      </c>
      <c r="J20" s="67">
        <f t="shared" si="6"/>
        <v>5.979130371550699</v>
      </c>
      <c r="K20" s="67">
        <f t="shared" si="6"/>
        <v>5.629165124598851</v>
      </c>
      <c r="L20" s="67" t="e">
        <f t="shared" si="6"/>
        <v>#DIV/0!</v>
      </c>
      <c r="M20" s="67">
        <f t="shared" si="6"/>
        <v>8.305683295190107</v>
      </c>
      <c r="N20" s="67" t="e">
        <f t="shared" si="6"/>
        <v>#DIV/0!</v>
      </c>
      <c r="O20" s="67">
        <f t="shared" si="6"/>
        <v>5.830951894845301</v>
      </c>
      <c r="P20" s="67" t="e">
        <f t="shared" si="6"/>
        <v>#DIV/0!</v>
      </c>
    </row>
    <row r="26" ht="12.75">
      <c r="C26">
        <f>PROPER(C14)</f>
      </c>
    </row>
  </sheetData>
  <sheetProtection/>
  <mergeCells count="11">
    <mergeCell ref="G1:H1"/>
    <mergeCell ref="G2:H2"/>
    <mergeCell ref="K1:L1"/>
    <mergeCell ref="K2:L2"/>
    <mergeCell ref="A14:Q14"/>
    <mergeCell ref="I1:J1"/>
    <mergeCell ref="M1:N1"/>
    <mergeCell ref="M2:N2"/>
    <mergeCell ref="I2:J2"/>
    <mergeCell ref="O1:P1"/>
    <mergeCell ref="O2:P2"/>
  </mergeCells>
  <conditionalFormatting sqref="G6:P13">
    <cfRule type="expression" priority="13" dxfId="0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80" r:id="rId2"/>
  <headerFooter alignWithMargins="0">
    <oddHeader>&amp;C&amp;20WT RCF de FONTAINEBLEAU - 27 mai 2017</oddHeader>
    <oddFooter>&amp;C&amp;F - &amp;A&amp;R&amp;D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de FRANCLIEU</dc:creator>
  <cp:keywords/>
  <dc:description/>
  <cp:lastModifiedBy>Your User Name</cp:lastModifiedBy>
  <cp:lastPrinted>2017-06-11T15:21:39Z</cp:lastPrinted>
  <dcterms:created xsi:type="dcterms:W3CDTF">2008-04-18T15:15:55Z</dcterms:created>
  <dcterms:modified xsi:type="dcterms:W3CDTF">2017-06-11T15:26:26Z</dcterms:modified>
  <cp:category/>
  <cp:version/>
  <cp:contentType/>
  <cp:contentStatus/>
</cp:coreProperties>
</file>